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tables/table3.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tables/table4.xml" ContentType="application/vnd.openxmlformats-officedocument.spreadsheetml.table+xml"/>
  <Override PartName="/xl/comments4.xml" ContentType="application/vnd.openxmlformats-officedocument.spreadsheetml.comments+xml"/>
  <Override PartName="/xl/threadedComments/threadedComment4.xml" ContentType="application/vnd.ms-excel.threadedcomments+xml"/>
  <Override PartName="/xl/tables/table5.xml" ContentType="application/vnd.openxmlformats-officedocument.spreadsheetml.table+xml"/>
  <Override PartName="/xl/comments5.xml" ContentType="application/vnd.openxmlformats-officedocument.spreadsheetml.comments+xml"/>
  <Override PartName="/xl/threadedComments/threadedComment5.xml" ContentType="application/vnd.ms-excel.threadedcomments+xml"/>
  <Override PartName="/xl/drawings/drawing2.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tables/table7.xml" ContentType="application/vnd.openxmlformats-officedocument.spreadsheetml.table+xml"/>
  <Override PartName="/xl/slicers/slicer1.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9"/>
  <workbookPr/>
  <mc:AlternateContent xmlns:mc="http://schemas.openxmlformats.org/markup-compatibility/2006">
    <mc:Choice Requires="x15">
      <x15ac:absPath xmlns:x15ac="http://schemas.microsoft.com/office/spreadsheetml/2010/11/ac" url="https://uclpartners.sharepoint.com/sites/Climate-UCLPartners-NitrousOxide/Shared Documents/NHS E Entonox and N2O toolkit project/08 Content design and development/5. Final Copy/Latest Jan 2025/"/>
    </mc:Choice>
  </mc:AlternateContent>
  <xr:revisionPtr revIDLastSave="1130" documentId="8_{D7542E97-B01D-4826-864D-C72B57BE18C7}" xr6:coauthVersionLast="47" xr6:coauthVersionMax="47" xr10:uidLastSave="{19F28010-5FBD-42AB-9071-45203BD9D65D}"/>
  <bookViews>
    <workbookView xWindow="28680" yWindow="-120" windowWidth="29040" windowHeight="15720" firstSheet="7" xr2:uid="{01C6FDB6-3D69-48DB-A322-0504B848F156}"/>
  </bookViews>
  <sheets>
    <sheet name="Cover Page " sheetId="11" r:id="rId1"/>
    <sheet name="Project stakeholder map" sheetId="9" state="hidden" r:id="rId2"/>
    <sheet name="Simple decision path" sheetId="13" state="hidden" r:id="rId3"/>
    <sheet name="Detailed decision path" sheetId="1" state="hidden" r:id="rId4"/>
    <sheet name="Weighing for waste" sheetId="6" state="hidden" r:id="rId5"/>
    <sheet name="Maternity waste" sheetId="8" state="hidden" r:id="rId6"/>
    <sheet name="Equipment" sheetId="12" state="hidden" r:id="rId7"/>
    <sheet name="1. tCO2e Calculation Tool" sheetId="28" r:id="rId8"/>
    <sheet name="3. Cylinder size" sheetId="25" state="hidden" r:id="rId9"/>
    <sheet name="2. Consumption and waste N2O" sheetId="26" r:id="rId10"/>
    <sheet name="3. Improvement chart" sheetId="32" r:id="rId11"/>
    <sheet name="4. Key" sheetId="2" r:id="rId12"/>
  </sheets>
  <definedNames>
    <definedName name="ListSheets" localSheetId="7">SheetNames()</definedName>
    <definedName name="ListSheets" localSheetId="9">SheetNames()</definedName>
    <definedName name="ListSheets" localSheetId="8">SheetNames()</definedName>
    <definedName name="ListSheets" localSheetId="10">SheetNames()</definedName>
    <definedName name="ListSheets">SheetNames()</definedName>
    <definedName name="Slicer_Clinical_Area">#N/A</definedName>
    <definedName name="Slicer_Hospital">#N/A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3"/>
        <x14:slicerCache r:id="rId1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 i="26" l="1"/>
  <c r="B27" i="26"/>
  <c r="B29" i="26" s="1"/>
  <c r="G3" i="28"/>
  <c r="D3" i="26"/>
  <c r="D26" i="26"/>
  <c r="H28" i="28"/>
  <c r="B30" i="26"/>
  <c r="C25" i="11"/>
  <c r="C22" i="11"/>
  <c r="C21" i="11"/>
  <c r="C20" i="11"/>
  <c r="K23" i="32"/>
  <c r="L23" i="32" s="1"/>
  <c r="M23" i="32" s="1"/>
  <c r="N23" i="32" s="1"/>
  <c r="O23" i="32" s="1"/>
  <c r="P23" i="32" s="1"/>
  <c r="Q23" i="32" s="1"/>
  <c r="R23" i="32" s="1"/>
  <c r="S23" i="32" s="1"/>
  <c r="T23" i="32" s="1"/>
  <c r="U23" i="32" s="1"/>
  <c r="K22" i="32"/>
  <c r="L22" i="32" s="1"/>
  <c r="M22" i="32" s="1"/>
  <c r="N22" i="32" s="1"/>
  <c r="O22" i="32" s="1"/>
  <c r="P22" i="32" s="1"/>
  <c r="Q22" i="32" s="1"/>
  <c r="R22" i="32" s="1"/>
  <c r="S22" i="32" s="1"/>
  <c r="T22" i="32" s="1"/>
  <c r="U22" i="32" s="1"/>
  <c r="K17" i="32"/>
  <c r="L17" i="32" s="1"/>
  <c r="M17" i="32" s="1"/>
  <c r="N17" i="32" s="1"/>
  <c r="O17" i="32" s="1"/>
  <c r="P17" i="32" s="1"/>
  <c r="Q17" i="32" s="1"/>
  <c r="R17" i="32" s="1"/>
  <c r="S17" i="32" s="1"/>
  <c r="T17" i="32" s="1"/>
  <c r="U17" i="32" s="1"/>
  <c r="D3" i="32"/>
  <c r="H56" i="28" l="1"/>
  <c r="J56" i="28" s="1"/>
  <c r="H55" i="28"/>
  <c r="J55" i="28" s="1"/>
  <c r="H54" i="28"/>
  <c r="J54" i="28" s="1"/>
  <c r="H53" i="28"/>
  <c r="J53" i="28" s="1"/>
  <c r="H52" i="28"/>
  <c r="J52" i="28" s="1"/>
  <c r="H50" i="28"/>
  <c r="J50" i="28" s="1"/>
  <c r="H49" i="28"/>
  <c r="J49" i="28" s="1"/>
  <c r="H48" i="28"/>
  <c r="J48" i="28" s="1"/>
  <c r="G47" i="28"/>
  <c r="H47" i="28" s="1"/>
  <c r="J47" i="28" s="1"/>
  <c r="H40" i="28"/>
  <c r="J40" i="28" s="1"/>
  <c r="H39" i="28"/>
  <c r="J39" i="28" s="1"/>
  <c r="H37" i="28"/>
  <c r="J37" i="28" s="1"/>
  <c r="H36" i="28"/>
  <c r="J36" i="28" s="1"/>
  <c r="H35" i="28"/>
  <c r="J35" i="28" s="1"/>
  <c r="H34" i="28"/>
  <c r="J34" i="28" s="1"/>
  <c r="H33" i="28"/>
  <c r="J33" i="28" s="1"/>
  <c r="H32" i="28"/>
  <c r="J32" i="28" s="1"/>
  <c r="H31" i="28"/>
  <c r="J31" i="28" s="1"/>
  <c r="H29" i="28"/>
  <c r="J29" i="28" s="1"/>
  <c r="J28" i="28"/>
  <c r="H27" i="28"/>
  <c r="J27" i="28" s="1"/>
  <c r="H26" i="28"/>
  <c r="J26" i="28" s="1"/>
  <c r="J42" i="28" l="1"/>
  <c r="J58" i="28"/>
  <c r="C20" i="25"/>
  <c r="B20" i="25"/>
  <c r="C11" i="25"/>
  <c r="B11" i="25"/>
  <c r="D3" i="25"/>
  <c r="D2" i="25" a="1"/>
  <c r="D2" i="25" s="1"/>
  <c r="D3" i="11"/>
  <c r="D3" i="2" l="1"/>
  <c r="K3" i="8" l="1"/>
  <c r="K4" i="8"/>
  <c r="K5" i="8"/>
  <c r="K2" i="8"/>
  <c r="G3" i="8"/>
  <c r="G4" i="8"/>
  <c r="G5" i="8"/>
  <c r="G2" i="8"/>
  <c r="H3" i="6"/>
  <c r="H4" i="6"/>
  <c r="H5" i="6"/>
  <c r="H2" i="6"/>
  <c r="L2" i="8" l="1"/>
  <c r="L5" i="8"/>
  <c r="L4" i="8"/>
  <c r="L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tc={625F8668-5A83-4D70-A942-25718DBCF8D5}</author>
  </authors>
  <commentList>
    <comment ref="A1" authorId="0" shapeId="0" xr:uid="{625F8668-5A83-4D70-A942-25718DBCF8D5}">
      <text>
        <t xml:space="preserve">[Threaded comment]
Your version of Excel allows you to read this threaded comment; however, any edits to it will get removed if the file is opened in a newer version of Excel. Learn more: https://go.microsoft.com/fwlink/?linkid=870924
Comment:
    Needs to be per dept. may be able to identify no clinical uise straight away or to email / survey dept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tc={1874DD0E-E952-42AF-A619-2F7A2B63D8E6}</author>
  </authors>
  <commentList>
    <comment ref="B1" authorId="0" shapeId="0" xr:uid="{1874DD0E-E952-42AF-A619-2F7A2B63D8E6}">
      <text>
        <t xml:space="preserve">[Threaded comment]
Your version of Excel allows you to read this threaded comment; however, any edits to it will get removed if the file is opened in a newer version of Excel. Learn more: https://go.microsoft.com/fwlink/?linkid=870924
Comment:
    Needs to be per dept. may be able to identify no clinical uise straight away or to email / survey dept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tc={BEDBF9C5-04E7-4BA8-96D1-392C9F9EDC4E}</author>
  </authors>
  <commentList>
    <comment ref="B1" authorId="0" shapeId="0" xr:uid="{BEDBF9C5-04E7-4BA8-96D1-392C9F9EDC4E}">
      <text>
        <t xml:space="preserve">[Threaded comment]
Your version of Excel allows you to read this threaded comment; however, any edits to it will get removed if the file is opened in a newer version of Excel. Learn more: https://go.microsoft.com/fwlink/?linkid=870924
Comment:
    Needs to be per dept. may be able to identify no clinical uise straight away or to email / survey dept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tc={C1D04329-6BCA-4929-A213-0828C262B55F}</author>
    <author>tc={CDE1C9DD-E8BA-4BF4-8AE1-F98AE48C460F}</author>
  </authors>
  <commentList>
    <comment ref="D1" authorId="0" shapeId="0" xr:uid="{C1D04329-6BCA-4929-A213-0828C262B55F}">
      <text>
        <t xml:space="preserve">[Threaded comment]
Your version of Excel allows you to read this threaded comment; however, any edits to it will get removed if the file is opened in a newer version of Excel. Learn more: https://go.microsoft.com/fwlink/?linkid=870924
Comment:
    Needs to be per dept. may be able to identify no clinical uise straight away or to email / survey dept
</t>
      </text>
    </comment>
    <comment ref="H1" authorId="1" shapeId="0" xr:uid="{CDE1C9DD-E8BA-4BF4-8AE1-F98AE48C460F}">
      <text>
        <t xml:space="preserve">[Threaded comment]
Your version of Excel allows you to read this threaded comment; however, any edits to it will get removed if the file is opened in a newer version of Excel. Learn more: https://go.microsoft.com/fwlink/?linkid=870924
Comment:
    Needs to be per dept. may be able to identify no clinical uise straight away or to email / survey dept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tc={80ACE1EE-B25E-4DD2-9F68-7B76E0427E1D}</author>
  </authors>
  <commentList>
    <comment ref="C1" authorId="0" shapeId="0" xr:uid="{80ACE1EE-B25E-4DD2-9F68-7B76E0427E1D}">
      <text>
        <t xml:space="preserve">[Threaded comment]
Your version of Excel allows you to read this threaded comment; however, any edits to it will get removed if the file is opened in a newer version of Excel. Learn more: https://go.microsoft.com/fwlink/?linkid=870924
Comment:
    Needs to be per dept. may be able to identify no clinical uise straight away or to email / survey dept
</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Dr Tom Pierce</author>
  </authors>
  <commentList>
    <comment ref="F25" authorId="0" shapeId="0" xr:uid="{D694B205-B717-4EA1-8E15-6699CE5042C7}">
      <text>
        <r>
          <rPr>
            <b/>
            <sz val="9"/>
            <color indexed="81"/>
            <rFont val="Tahoma"/>
            <family val="2"/>
          </rPr>
          <t>Dr Tom Pierce:</t>
        </r>
        <r>
          <rPr>
            <sz val="9"/>
            <color indexed="81"/>
            <rFont val="Tahoma"/>
            <family val="2"/>
          </rPr>
          <t xml:space="preserve">
15C is the standard at which volumes are measured for medical gases</t>
        </r>
      </text>
    </comment>
    <comment ref="I25" authorId="0" shapeId="0" xr:uid="{312EAD87-D12B-4490-84C3-3E5E28D9A773}">
      <text>
        <r>
          <rPr>
            <b/>
            <sz val="9"/>
            <color indexed="81"/>
            <rFont val="Tahoma"/>
            <family val="2"/>
          </rPr>
          <t>Dr Tom Pierce:</t>
        </r>
        <r>
          <rPr>
            <sz val="9"/>
            <color indexed="81"/>
            <rFont val="Tahoma"/>
            <family val="2"/>
          </rPr>
          <t xml:space="preserve">
Insert the numbers of cylinders used or returned (preferably), but not both, per year
</t>
        </r>
      </text>
    </comment>
    <comment ref="J25" authorId="0" shapeId="0" xr:uid="{BE194FFE-AB82-465F-8EA0-AE5B1AAD5AF0}">
      <text>
        <r>
          <rPr>
            <b/>
            <sz val="9"/>
            <color indexed="81"/>
            <rFont val="Tahoma"/>
            <family val="2"/>
          </rPr>
          <t>Dr Tom Pierce:</t>
        </r>
        <r>
          <rPr>
            <sz val="9"/>
            <color indexed="81"/>
            <rFont val="Tahoma"/>
            <family val="2"/>
          </rPr>
          <t xml:space="preserve">
Derives the CO2e from the CO2e per cylinder and the number of cylinders
</t>
        </r>
      </text>
    </comment>
    <comment ref="F31" authorId="0" shapeId="0" xr:uid="{1A40743C-CD67-4937-A0A6-0A9D33E20374}">
      <text>
        <r>
          <rPr>
            <b/>
            <sz val="9"/>
            <color indexed="81"/>
            <rFont val="Tahoma"/>
            <family val="2"/>
          </rPr>
          <t>Dr Tom Pierce:</t>
        </r>
        <r>
          <rPr>
            <sz val="9"/>
            <color indexed="81"/>
            <rFont val="Tahoma"/>
            <family val="2"/>
          </rPr>
          <t xml:space="preserve">
The volume of nitrous oxide is taken as 50% of the total cylinder contents
</t>
        </r>
      </text>
    </comment>
    <comment ref="G31" authorId="0" shapeId="0" xr:uid="{5B5F7CB0-C10B-42F9-8F20-55181CFCD222}">
      <text>
        <r>
          <rPr>
            <b/>
            <sz val="9"/>
            <color indexed="81"/>
            <rFont val="Tahoma"/>
            <family val="2"/>
          </rPr>
          <t>Dr Tom Pierce:</t>
        </r>
        <r>
          <rPr>
            <sz val="9"/>
            <color indexed="81"/>
            <rFont val="Tahoma"/>
            <family val="2"/>
          </rPr>
          <t xml:space="preserve">
Fro PH 24/1/20 from mean mass of wt of filled contents. Not from calculated values 
</t>
        </r>
      </text>
    </comment>
    <comment ref="F46" authorId="0" shapeId="0" xr:uid="{C0EEFFAD-7F40-4CBD-9140-6CA5873847DA}">
      <text>
        <r>
          <rPr>
            <b/>
            <sz val="9"/>
            <color indexed="81"/>
            <rFont val="Tahoma"/>
            <family val="2"/>
          </rPr>
          <t>Dr Tom Pierce:</t>
        </r>
        <r>
          <rPr>
            <sz val="9"/>
            <color indexed="81"/>
            <rFont val="Tahoma"/>
            <family val="2"/>
          </rPr>
          <t xml:space="preserve">
15C is the standard at which volumes are measured for medical gases</t>
        </r>
      </text>
    </comment>
    <comment ref="I46" authorId="0" shapeId="0" xr:uid="{064AFB72-761B-4118-A899-ABC9A65E512A}">
      <text>
        <r>
          <rPr>
            <b/>
            <sz val="9"/>
            <color indexed="81"/>
            <rFont val="Tahoma"/>
            <family val="2"/>
          </rPr>
          <t>Dr Tom Pierce:</t>
        </r>
        <r>
          <rPr>
            <sz val="9"/>
            <color indexed="81"/>
            <rFont val="Tahoma"/>
            <family val="2"/>
          </rPr>
          <t xml:space="preserve">
Insert the numbers of cylinders used or returned (preferably), but not both, per year
</t>
        </r>
      </text>
    </comment>
    <comment ref="J46" authorId="0" shapeId="0" xr:uid="{7765E710-2C22-4F57-8F58-A4910755ED9E}">
      <text>
        <r>
          <rPr>
            <b/>
            <sz val="9"/>
            <color indexed="81"/>
            <rFont val="Tahoma"/>
            <family val="2"/>
          </rPr>
          <t>Dr Tom Pierce:</t>
        </r>
        <r>
          <rPr>
            <sz val="9"/>
            <color indexed="81"/>
            <rFont val="Tahoma"/>
            <family val="2"/>
          </rPr>
          <t xml:space="preserve">
Derives the CO2e from the CO2e per cylinder and the number of cylinders
</t>
        </r>
      </text>
    </comment>
    <comment ref="F52" authorId="0" shapeId="0" xr:uid="{6CDF0D99-E77C-42A3-9B27-00C65E046666}">
      <text>
        <r>
          <rPr>
            <b/>
            <sz val="9"/>
            <color indexed="81"/>
            <rFont val="Tahoma"/>
            <family val="2"/>
          </rPr>
          <t>Dr Tom Pierce:</t>
        </r>
        <r>
          <rPr>
            <sz val="9"/>
            <color indexed="81"/>
            <rFont val="Tahoma"/>
            <family val="2"/>
          </rPr>
          <t xml:space="preserve">
The volume of nitrous oxide is taken as 50% of the total cylinder contents
Singapore values
</t>
        </r>
      </text>
    </comment>
    <comment ref="G52" authorId="0" shapeId="0" xr:uid="{DBB72230-7529-41EA-96E4-A8612875DDE1}">
      <text>
        <r>
          <rPr>
            <b/>
            <sz val="9"/>
            <color indexed="81"/>
            <rFont val="Tahoma"/>
            <family val="2"/>
          </rPr>
          <t>Dr Tom Pierce:</t>
        </r>
        <r>
          <rPr>
            <sz val="9"/>
            <color indexed="81"/>
            <rFont val="Tahoma"/>
            <family val="2"/>
          </rPr>
          <t xml:space="preserve">
Derived from the pressure not the Mass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<sst xmlns="http://schemas.openxmlformats.org/spreadsheetml/2006/main" count="454" uniqueCount="238">
  <si>
    <t>Nitrous Oxide Toolkit</t>
  </si>
  <si>
    <t>Tab name</t>
  </si>
  <si>
    <t>Cover Page</t>
  </si>
  <si>
    <t>Description of tab</t>
  </si>
  <si>
    <t>Introduction and purpose of the tool</t>
  </si>
  <si>
    <t>UCLPartners</t>
  </si>
  <si>
    <t>Date last updated</t>
  </si>
  <si>
    <t>Measuring and calculating emissions and waste</t>
  </si>
  <si>
    <t xml:space="preserve">This resource can be used independently or together with the </t>
  </si>
  <si>
    <t>Nitrous Oxide Waste Reduction Toolkit</t>
  </si>
  <si>
    <r>
      <rPr>
        <b/>
        <sz val="11"/>
        <color rgb="FF000000"/>
        <rFont val="Arial"/>
        <family val="2"/>
      </rPr>
      <t>What</t>
    </r>
    <r>
      <rPr>
        <sz val="11"/>
        <color rgb="FF000000"/>
        <rFont val="Arial"/>
        <family val="2"/>
      </rPr>
      <t>: this workbook provides a set of tools to help teams calculate the emissions from nitrous oxide, estimate wastage and estimate improvements</t>
    </r>
  </si>
  <si>
    <r>
      <t xml:space="preserve">Who: </t>
    </r>
    <r>
      <rPr>
        <sz val="11"/>
        <color rgb="FF000000"/>
        <rFont val="Arial"/>
        <family val="2"/>
      </rPr>
      <t xml:space="preserve">this resource is intended for project managers. It is also useful for pharmacy, anaesthetics, estates and facilities colleagues working on nitrous oxide waste reduction initiatives. </t>
    </r>
  </si>
  <si>
    <r>
      <t xml:space="preserve">When: </t>
    </r>
    <r>
      <rPr>
        <sz val="11"/>
        <color rgb="FF000000"/>
        <rFont val="Arial"/>
        <family val="2"/>
      </rPr>
      <t>this tool can be used throughout the project but can be useful at the start to inform the benefits section of any business case</t>
    </r>
  </si>
  <si>
    <r>
      <rPr>
        <sz val="11"/>
        <color rgb="FF000000"/>
        <rFont val="Arial"/>
        <family val="2"/>
      </rPr>
      <t>The tCO</t>
    </r>
    <r>
      <rPr>
        <vertAlign val="subscript"/>
        <sz val="11"/>
        <color rgb="FF000000"/>
        <rFont val="Arial"/>
        <family val="2"/>
      </rPr>
      <t>2</t>
    </r>
    <r>
      <rPr>
        <sz val="11"/>
        <color rgb="FF000000"/>
        <rFont val="Arial"/>
        <family val="2"/>
      </rPr>
      <t>e calculation (tab 1) helps t</t>
    </r>
    <r>
      <rPr>
        <b/>
        <sz val="11"/>
        <color rgb="FF000000"/>
        <rFont val="Arial"/>
        <family val="2"/>
      </rPr>
      <t>o calculate your trust's emissions from nitrous oxide</t>
    </r>
    <r>
      <rPr>
        <sz val="11"/>
        <color rgb="FF000000"/>
        <rFont val="Arial"/>
        <family val="2"/>
      </rPr>
      <t xml:space="preserve">. The consumption and waste calculations as well as the improvement charts (tab 2 and tab 3) are complementary tools that can </t>
    </r>
    <r>
      <rPr>
        <b/>
        <sz val="11"/>
        <color rgb="FF000000"/>
        <rFont val="Arial"/>
        <family val="2"/>
      </rPr>
      <t>help gain a more granular understanding of the trust's waste and emissions over time</t>
    </r>
    <r>
      <rPr>
        <sz val="11"/>
        <color rgb="FF000000"/>
        <rFont val="Arial"/>
        <family val="2"/>
      </rPr>
      <t>.</t>
    </r>
  </si>
  <si>
    <t>Description of each tab</t>
  </si>
  <si>
    <t>Main tabs</t>
  </si>
  <si>
    <t>Description</t>
  </si>
  <si>
    <t>1. tCO2e Calculation Tool</t>
  </si>
  <si>
    <t>2. Consumption and waste N2O</t>
  </si>
  <si>
    <t>3. Improvement chart</t>
  </si>
  <si>
    <t>Supporting tabs</t>
  </si>
  <si>
    <t>4. Key</t>
  </si>
  <si>
    <t>Role</t>
  </si>
  <si>
    <t>Name</t>
  </si>
  <si>
    <t>Email</t>
  </si>
  <si>
    <t>Contacted?</t>
  </si>
  <si>
    <t>Project manager</t>
  </si>
  <si>
    <t>Estates</t>
  </si>
  <si>
    <t>Facilities</t>
  </si>
  <si>
    <t>Porters</t>
  </si>
  <si>
    <t>Anaesthetics</t>
  </si>
  <si>
    <t>Endoscopy</t>
  </si>
  <si>
    <t>ED</t>
  </si>
  <si>
    <t>Maternity</t>
  </si>
  <si>
    <t>Dentistry</t>
  </si>
  <si>
    <t>Medical physics</t>
  </si>
  <si>
    <t>Sustainability lead</t>
  </si>
  <si>
    <t>Site</t>
  </si>
  <si>
    <t>Clinical destination of pipeline supply</t>
  </si>
  <si>
    <t>Key contact</t>
  </si>
  <si>
    <t>Manifold ID</t>
  </si>
  <si>
    <t>Type</t>
  </si>
  <si>
    <t xml:space="preserve">Does the department require any kind of nitrous oxide supply? </t>
  </si>
  <si>
    <t>Decision</t>
  </si>
  <si>
    <t>Column1</t>
  </si>
  <si>
    <t>Site 1</t>
  </si>
  <si>
    <t>Manifold A</t>
  </si>
  <si>
    <t>Nitrous oxide</t>
  </si>
  <si>
    <t>Active</t>
  </si>
  <si>
    <t>If F = no then Decsision = decomission</t>
  </si>
  <si>
    <t>Site 2</t>
  </si>
  <si>
    <t>Manifold B</t>
  </si>
  <si>
    <t>Pre-mixed 50% nitrous oxide and 50% oxygen</t>
  </si>
  <si>
    <t>Site 3</t>
  </si>
  <si>
    <t>Manifold C</t>
  </si>
  <si>
    <t>Number of cylinders on the manifold</t>
  </si>
  <si>
    <t>Size of cylinders</t>
  </si>
  <si>
    <t>Contacted department? Y/N</t>
  </si>
  <si>
    <t>Decision from department</t>
  </si>
  <si>
    <t>Send survey to department? Y/N</t>
  </si>
  <si>
    <t>If Y, comment on survey results:</t>
  </si>
  <si>
    <t>Does procurement match clinical use? (Y/N)</t>
  </si>
  <si>
    <t>Average N2O/O2 per birth</t>
  </si>
  <si>
    <t>Is piped supply approproate?2</t>
  </si>
  <si>
    <t>G-size </t>
  </si>
  <si>
    <t>Volume of gas purchased month 1</t>
  </si>
  <si>
    <t>Volume of gas purchased month 2</t>
  </si>
  <si>
    <t>Volume of gas purchased month 3</t>
  </si>
  <si>
    <t>Average volume of gas</t>
  </si>
  <si>
    <t>Site 4</t>
  </si>
  <si>
    <t>Manifold D</t>
  </si>
  <si>
    <t>Average volume of gas purchased</t>
  </si>
  <si>
    <t>Number of births month 1</t>
  </si>
  <si>
    <t>Number of births month 2</t>
  </si>
  <si>
    <t>Number of births month 3</t>
  </si>
  <si>
    <t>Average number of births</t>
  </si>
  <si>
    <t>Average Usage Per Birth</t>
  </si>
  <si>
    <t>`</t>
  </si>
  <si>
    <t>Supply option</t>
  </si>
  <si>
    <r>
      <t>Equipment</t>
    </r>
    <r>
      <rPr>
        <sz val="11"/>
        <color rgb="FFFF0000"/>
        <rFont val="Calibri"/>
        <family val="2"/>
      </rPr>
      <t> </t>
    </r>
  </si>
  <si>
    <r>
      <t>Supplier</t>
    </r>
    <r>
      <rPr>
        <sz val="11"/>
        <color rgb="FFFF0000"/>
        <rFont val="Calibri"/>
        <family val="2"/>
      </rPr>
      <t> </t>
    </r>
  </si>
  <si>
    <r>
      <t>Cost (Approximate)</t>
    </r>
    <r>
      <rPr>
        <sz val="11"/>
        <color rgb="FFFF0000"/>
        <rFont val="Calibri"/>
        <family val="2"/>
      </rPr>
      <t> </t>
    </r>
  </si>
  <si>
    <r>
      <t>Link</t>
    </r>
    <r>
      <rPr>
        <sz val="11"/>
        <color rgb="FFFF0000"/>
        <rFont val="Calibri"/>
        <family val="2"/>
      </rPr>
      <t> </t>
    </r>
  </si>
  <si>
    <t>Cylinders </t>
  </si>
  <si>
    <t>BOC Healthcare, Air Liquide </t>
  </si>
  <si>
    <t>Varies based on size and quantity </t>
  </si>
  <si>
    <r>
      <t>BOC Healthcare</t>
    </r>
    <r>
      <rPr>
        <sz val="11"/>
        <color rgb="FFFF0000"/>
        <rFont val="Calibri"/>
        <family val="2"/>
      </rPr>
      <t xml:space="preserve">, </t>
    </r>
    <r>
      <rPr>
        <u/>
        <sz val="11"/>
        <color rgb="FF467886"/>
        <rFont val="Calibri"/>
        <family val="2"/>
      </rPr>
      <t>Air Liquide</t>
    </r>
    <r>
      <rPr>
        <sz val="11"/>
        <color rgb="FFFF0000"/>
        <rFont val="Calibri"/>
        <family val="2"/>
      </rPr>
      <t> </t>
    </r>
  </si>
  <si>
    <t>Trolleys </t>
  </si>
  <si>
    <t> </t>
  </si>
  <si>
    <t>£100-£300 per trolley </t>
  </si>
  <si>
    <r>
      <t>(or your chosen standalone supply option)</t>
    </r>
    <r>
      <rPr>
        <sz val="11"/>
        <color rgb="FFFF0000"/>
        <rFont val="Calibri"/>
        <family val="2"/>
      </rPr>
      <t> </t>
    </r>
  </si>
  <si>
    <t>Pressure regulators </t>
  </si>
  <si>
    <t>BOC, RA Medical, Air Liquide </t>
  </si>
  <si>
    <t>£50-£150 </t>
  </si>
  <si>
    <r>
      <t>BOC</t>
    </r>
    <r>
      <rPr>
        <sz val="11"/>
        <color rgb="FFFF0000"/>
        <rFont val="Calibri"/>
        <family val="2"/>
      </rPr>
      <t xml:space="preserve">, </t>
    </r>
    <r>
      <rPr>
        <u/>
        <sz val="11"/>
        <color rgb="FFFF0000"/>
        <rFont val="Calibri"/>
        <family val="2"/>
      </rPr>
      <t>RA Medical</t>
    </r>
    <r>
      <rPr>
        <sz val="11"/>
        <color rgb="FFFF0000"/>
        <rFont val="Calibri"/>
        <family val="2"/>
      </rPr>
      <t>, Air Liquide </t>
    </r>
  </si>
  <si>
    <r>
      <t xml:space="preserve">Yoke </t>
    </r>
    <r>
      <rPr>
        <b/>
        <sz val="11"/>
        <color rgb="FFFF0000"/>
        <rFont val="Calibri"/>
        <family val="2"/>
      </rPr>
      <t>(for theatres only when retrofitting anaesthetic machines)</t>
    </r>
    <r>
      <rPr>
        <sz val="11"/>
        <color rgb="FFFF0000"/>
        <rFont val="Calibri"/>
        <family val="2"/>
      </rPr>
      <t> </t>
    </r>
  </si>
  <si>
    <t>Terminal unit caps </t>
  </si>
  <si>
    <t>BOC </t>
  </si>
  <si>
    <t>£30 per pack of 50 </t>
  </si>
  <si>
    <t>BOC Shop </t>
  </si>
  <si>
    <t>Schrader socket adaptors</t>
  </si>
  <si>
    <t>Gas supply hose</t>
  </si>
  <si>
    <t>This tab supports you to calculate the carbon equivalent of nitrous oxide at your trust.</t>
  </si>
  <si>
    <t>Back to Cover Page</t>
  </si>
  <si>
    <t>How to use this tab</t>
  </si>
  <si>
    <t>Select source data (i.e. BOC or Air Liquide)</t>
  </si>
  <si>
    <t>Change GWP of Nitrous Oxide (if required)</t>
  </si>
  <si>
    <t xml:space="preserve">This tab will support you in calculating the carbon equivalent of nitrous oxide use at your trust based on cylinder data.  </t>
  </si>
  <si>
    <t>Use the table for your specific supplier. Different suppliers have different sizes of canisters and different brand names. If your hospital uses both suppliers, you can calculate this separately.</t>
  </si>
  <si>
    <t xml:space="preserve">
The Global Warming Potential, or GWP, is a measure of how destructive a climate pollutant is. The GWP of nitrous oxide is used to convert nitrous oxide to carbon dioxide equivalent. This value may be updated depending on current research.</t>
  </si>
  <si>
    <t>GWP100 of N2O used</t>
  </si>
  <si>
    <t>This is adapted, with permission, from the RCoA Annual Anaesthetic Departmental Calculator Excel tool.</t>
  </si>
  <si>
    <t xml:space="preserve">For more information, please follow this link. </t>
  </si>
  <si>
    <t>Key</t>
  </si>
  <si>
    <t>Gas supplier</t>
  </si>
  <si>
    <t>Trust data</t>
  </si>
  <si>
    <t>Automated calculation</t>
  </si>
  <si>
    <t>BOC</t>
  </si>
  <si>
    <t>Medical gas</t>
  </si>
  <si>
    <t>Cylinder code</t>
  </si>
  <si>
    <t>Source Data</t>
  </si>
  <si>
    <t>Size</t>
  </si>
  <si>
    <t>Volume nitrous oxide at 15C (l)</t>
  </si>
  <si>
    <t>Mass of nitrous oxide in cylinder (kg)</t>
  </si>
  <si>
    <t xml:space="preserve">CO2e per cylinder (T) </t>
  </si>
  <si>
    <t>Cylinder returns (No.) at your trust</t>
  </si>
  <si>
    <t>CO2e (T)</t>
  </si>
  <si>
    <t>Column2</t>
  </si>
  <si>
    <t>Column3</t>
  </si>
  <si>
    <t>Column4</t>
  </si>
  <si>
    <t>Column5</t>
  </si>
  <si>
    <t>Column6</t>
  </si>
  <si>
    <t>Column7</t>
  </si>
  <si>
    <t>Column8</t>
  </si>
  <si>
    <t>Column9</t>
  </si>
  <si>
    <t>E</t>
  </si>
  <si>
    <t>Small</t>
  </si>
  <si>
    <t>F</t>
  </si>
  <si>
    <t>G</t>
  </si>
  <si>
    <t>Large</t>
  </si>
  <si>
    <t>J</t>
  </si>
  <si>
    <t>Entonox®</t>
  </si>
  <si>
    <t>EA</t>
  </si>
  <si>
    <t>Nitrous oxide/oxygen mixture</t>
  </si>
  <si>
    <t>CD</t>
  </si>
  <si>
    <t>D</t>
  </si>
  <si>
    <t>HX</t>
  </si>
  <si>
    <t>EX</t>
  </si>
  <si>
    <t>Entonox ® Manifold</t>
  </si>
  <si>
    <t>EW</t>
  </si>
  <si>
    <r>
      <t>N</t>
    </r>
    <r>
      <rPr>
        <b/>
        <vertAlign val="subscript"/>
        <sz val="11"/>
        <rFont val="Arial"/>
        <family val="2"/>
      </rPr>
      <t>2</t>
    </r>
    <r>
      <rPr>
        <b/>
        <sz val="11"/>
        <rFont val="Arial"/>
        <family val="2"/>
      </rPr>
      <t>O total (Tonnes CO</t>
    </r>
    <r>
      <rPr>
        <b/>
        <vertAlign val="subscript"/>
        <sz val="11"/>
        <rFont val="Arial"/>
        <family val="2"/>
      </rPr>
      <t>2</t>
    </r>
    <r>
      <rPr>
        <b/>
        <sz val="11"/>
        <rFont val="Arial"/>
        <family val="2"/>
      </rPr>
      <t>e) at your trust</t>
    </r>
  </si>
  <si>
    <t>AIR LIQUIDE</t>
  </si>
  <si>
    <t>Air Liquide</t>
  </si>
  <si>
    <t>Equanox®</t>
  </si>
  <si>
    <t>AD</t>
  </si>
  <si>
    <t>F4</t>
  </si>
  <si>
    <t>Back to Introduction</t>
  </si>
  <si>
    <t>Per Trust</t>
  </si>
  <si>
    <t>Add more detail</t>
  </si>
  <si>
    <t>Have 2 tables - one for NO, one for entonox. Trusts managing seperately</t>
  </si>
  <si>
    <t>Entonox section</t>
  </si>
  <si>
    <t>Annual Measurement (Count) Automated input</t>
  </si>
  <si>
    <t>Annual Measurement (Count) Manual Input</t>
  </si>
  <si>
    <t>Check with CK - Month 1-12 procurement, placeholder 1-12, may be in greener NHS data</t>
  </si>
  <si>
    <t>Number of large nitrous oxide cylinders procured</t>
  </si>
  <si>
    <t>Number of small nitrous oxide cylinders procured</t>
  </si>
  <si>
    <t>Ratio of large : small</t>
  </si>
  <si>
    <t>Per Hospital</t>
  </si>
  <si>
    <t>Input manually. Add more sites manually</t>
  </si>
  <si>
    <t>Hospital Name</t>
  </si>
  <si>
    <t>This tab helps to provide a rough estimate of levels of nitrous oxide waste</t>
  </si>
  <si>
    <t>Waste of nitrous oxide is a key factor to consider in reducing nitrous oxide consumption.</t>
  </si>
  <si>
    <t>Completing this tab can give you an early estimation of the levels of nitrous oxide waste.</t>
  </si>
  <si>
    <t>Select the gas of choice below. This exercise should be completed seperately for nitrous oxide and nitrous oxide/oxygen mixture.</t>
  </si>
  <si>
    <t>Gas type</t>
  </si>
  <si>
    <t>GAS: NITROUS OXIDE/NITROUS OXIDE AND OXYGEN MIXTURE</t>
  </si>
  <si>
    <t>Per Manifold</t>
  </si>
  <si>
    <t>[Optional: add name of area here]</t>
  </si>
  <si>
    <t>[Optional: add name of hospital here]</t>
  </si>
  <si>
    <t>Metric</t>
  </si>
  <si>
    <t>Annual Measurement (Sum, litres)</t>
  </si>
  <si>
    <t>Clinical areas served by manifold</t>
  </si>
  <si>
    <t>Gas delivered</t>
  </si>
  <si>
    <t>Clinical area 1</t>
  </si>
  <si>
    <t>Gas used clinically</t>
  </si>
  <si>
    <t>Clinical area 2</t>
  </si>
  <si>
    <t>Gas wasted</t>
  </si>
  <si>
    <t>Clinical area 3</t>
  </si>
  <si>
    <t>% of gas wasted</t>
  </si>
  <si>
    <t>Total amount of gas used in clinical area(s)</t>
  </si>
  <si>
    <t>Gas delivered to manifold serving above clinical area(s)</t>
  </si>
  <si>
    <t>Gas estimated wasted</t>
  </si>
  <si>
    <t>This tab helps to calculate improvement over time</t>
  </si>
  <si>
    <t>Use the data generated by the tCO2e calculation tool to populate the below table and estimate improvement over time by hospital and by clinical area.</t>
  </si>
  <si>
    <t>Slicers will automatically refresh when row names are updated.</t>
  </si>
  <si>
    <t>Select filters</t>
  </si>
  <si>
    <t>Input tCO2e data</t>
  </si>
  <si>
    <t>Example data</t>
  </si>
  <si>
    <t>MONTHS</t>
  </si>
  <si>
    <t>Hospital</t>
  </si>
  <si>
    <t>Clinical Area</t>
  </si>
  <si>
    <t>1</t>
  </si>
  <si>
    <t>2</t>
  </si>
  <si>
    <t>3</t>
  </si>
  <si>
    <t>4</t>
  </si>
  <si>
    <t>5</t>
  </si>
  <si>
    <t>6</t>
  </si>
  <si>
    <t>7</t>
  </si>
  <si>
    <t>8</t>
  </si>
  <si>
    <t>9</t>
  </si>
  <si>
    <t>10</t>
  </si>
  <si>
    <t>11</t>
  </si>
  <si>
    <t>12</t>
  </si>
  <si>
    <t>Hospital 1</t>
  </si>
  <si>
    <t>Clinical Area 1</t>
  </si>
  <si>
    <t>Clinical Area 2</t>
  </si>
  <si>
    <t>Clinical Area 3</t>
  </si>
  <si>
    <t>[Continue adding data below table as needed]</t>
  </si>
  <si>
    <t>Clinical Area 4</t>
  </si>
  <si>
    <t>Clinical Area 5</t>
  </si>
  <si>
    <t>Hospital 2</t>
  </si>
  <si>
    <t>Hospital 3</t>
  </si>
  <si>
    <t>Hospital 4</t>
  </si>
  <si>
    <t>Hospital 5</t>
  </si>
  <si>
    <t>Hospital 6</t>
  </si>
  <si>
    <t>This tab provides the key for the tools in this workbook</t>
  </si>
  <si>
    <t>Cylinder size</t>
  </si>
  <si>
    <t>Yes/No</t>
  </si>
  <si>
    <t>GWP100 of NO2</t>
  </si>
  <si>
    <t>E-size </t>
  </si>
  <si>
    <t>Yes</t>
  </si>
  <si>
    <t>No</t>
  </si>
  <si>
    <t>D-size </t>
  </si>
  <si>
    <t>F-size </t>
  </si>
  <si>
    <t>EX-size </t>
  </si>
  <si>
    <t>CD-size </t>
  </si>
  <si>
    <t>ED-size </t>
  </si>
  <si>
    <t>J-size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</si>
</sst>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40">
    <font>
      <sz val="11"/>
      <color theme="1"/>
      <name val="Calibri"/>
      <family val="2"/>
      <scheme val="minor"/>
    </font>
    <font>
      <sz val="11"/>
      <color rgb="FF000000"/>
      <name val="Calibri"/>
      <family val="2"/>
    </font>
    <font>
      <b/>
      <sz val="11"/>
      <color theme="0"/>
      <name val="Calibri"/>
      <family val="2"/>
      <scheme val="minor"/>
    </font>
    <font>
      <sz val="11"/>
      <color rgb="FFFF0000"/>
      <name val="Calibri"/>
      <family val="2"/>
    </font>
    <font>
      <b/>
      <sz val="11"/>
      <color rgb="FFFF0000"/>
      <name val="Calibri"/>
      <family val="2"/>
    </font>
    <font>
      <u/>
      <sz val="11"/>
      <color rgb="FF467886"/>
      <name val="Calibri"/>
      <family val="2"/>
    </font>
    <font>
      <u/>
      <sz val="11"/>
      <color rgb="FFFF0000"/>
      <name val="Calibri"/>
      <family val="2"/>
    </font>
    <font>
      <sz val="11"/>
      <color rgb="FF000000"/>
      <name val="WordVisi_MSFontService"/>
      <charset val="1"/>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b/>
      <i/>
      <sz val="11"/>
      <color theme="1"/>
      <name val="Calibri"/>
      <family val="2"/>
      <scheme val="minor"/>
    </font>
    <font>
      <sz val="8"/>
      <name val="Calibri"/>
      <family val="2"/>
      <scheme val="minor"/>
    </font>
    <font>
      <sz val="11"/>
      <color theme="1"/>
      <name val="Calibri"/>
      <family val="2"/>
      <scheme val="minor"/>
    </font>
    <font>
      <sz val="11"/>
      <color theme="1"/>
      <name val="Arial"/>
      <family val="2"/>
    </font>
    <font>
      <b/>
      <sz val="11"/>
      <color theme="1"/>
      <name val="Arial"/>
      <family val="2"/>
    </font>
    <font>
      <u/>
      <sz val="11"/>
      <color theme="10"/>
      <name val="Arial"/>
      <family val="2"/>
    </font>
    <font>
      <sz val="20"/>
      <color theme="4" tint="-0.499984740745262"/>
      <name val="Arial"/>
      <family val="2"/>
    </font>
    <font>
      <sz val="11"/>
      <color rgb="FFFF0000"/>
      <name val="Arial"/>
      <family val="2"/>
    </font>
    <font>
      <sz val="11"/>
      <color rgb="FF000000"/>
      <name val="Arial"/>
      <family val="2"/>
    </font>
    <font>
      <b/>
      <sz val="11"/>
      <color rgb="FF000000"/>
      <name val="Arial"/>
      <family val="2"/>
    </font>
    <font>
      <b/>
      <sz val="11"/>
      <color theme="0"/>
      <name val="Arial"/>
      <family val="2"/>
    </font>
    <font>
      <sz val="11"/>
      <color theme="0"/>
      <name val="Arial"/>
      <family val="2"/>
    </font>
    <font>
      <sz val="20"/>
      <color theme="1"/>
      <name val="Arial"/>
      <family val="2"/>
    </font>
    <font>
      <sz val="11"/>
      <name val="Arial"/>
      <family val="2"/>
    </font>
    <font>
      <b/>
      <sz val="11"/>
      <name val="Arial"/>
      <family val="2"/>
    </font>
    <font>
      <b/>
      <sz val="12"/>
      <color theme="1"/>
      <name val="Arial"/>
      <family val="2"/>
    </font>
    <font>
      <sz val="10"/>
      <color theme="1"/>
      <name val="Arial"/>
      <family val="2"/>
    </font>
    <font>
      <b/>
      <sz val="12"/>
      <name val="Arial"/>
      <family val="2"/>
    </font>
    <font>
      <b/>
      <vertAlign val="subscript"/>
      <sz val="11"/>
      <name val="Arial"/>
      <family val="2"/>
    </font>
    <font>
      <sz val="12"/>
      <color theme="0"/>
      <name val="Arial"/>
      <family val="2"/>
    </font>
    <font>
      <sz val="12"/>
      <name val="Arial"/>
      <family val="2"/>
    </font>
    <font>
      <sz val="6"/>
      <color rgb="FF000000"/>
      <name val="Segoe UI"/>
      <family val="2"/>
    </font>
    <font>
      <b/>
      <sz val="12"/>
      <color theme="1"/>
      <name val="Calibri"/>
      <family val="2"/>
      <scheme val="minor"/>
    </font>
    <font>
      <sz val="11"/>
      <name val="Calibri"/>
      <family val="2"/>
      <scheme val="minor"/>
    </font>
    <font>
      <b/>
      <sz val="16"/>
      <name val="Arial"/>
      <family val="2"/>
    </font>
    <font>
      <sz val="16"/>
      <color rgb="FFFF0000"/>
      <name val="Arial"/>
      <family val="2"/>
    </font>
    <font>
      <b/>
      <sz val="16"/>
      <color theme="1"/>
      <name val="Arial"/>
      <family val="2"/>
    </font>
    <font>
      <vertAlign val="subscript"/>
      <sz val="11"/>
      <color rgb="FF000000"/>
      <name val="Arial"/>
      <family val="2"/>
    </font>
  </fonts>
  <fills count="15">
    <fill>
      <patternFill patternType="none"/>
    </fill>
    <fill>
      <patternFill patternType="gray125"/>
    </fill>
    <fill>
      <patternFill patternType="solid">
        <fgColor theme="4" tint="0.79998168889431442"/>
        <bgColor theme="4" tint="0.79998168889431442"/>
      </patternFill>
    </fill>
    <fill>
      <patternFill patternType="solid">
        <fgColor theme="4"/>
        <bgColor theme="4"/>
      </patternFill>
    </fill>
    <fill>
      <patternFill patternType="solid">
        <fgColor rgb="FFFFFFFF"/>
        <bgColor indexed="64"/>
      </patternFill>
    </fill>
    <fill>
      <patternFill patternType="solid">
        <fgColor theme="2"/>
        <bgColor indexed="64"/>
      </patternFill>
    </fill>
    <fill>
      <patternFill patternType="solid">
        <fgColor theme="3" tint="0.499984740745262"/>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79998168889431442"/>
        <bgColor indexed="64"/>
      </patternFill>
    </fill>
  </fills>
  <borders count="52">
    <border>
      <left/>
      <right/>
      <top/>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style="thin">
        <color auto="1"/>
      </top>
      <bottom/>
      <diagonal/>
    </border>
    <border>
      <left/>
      <right/>
      <top style="thin">
        <color theme="4" tint="0.39997558519241921"/>
      </top>
      <bottom style="thin">
        <color theme="4" tint="0.39997558519241921"/>
      </bottom>
      <diagonal/>
    </border>
    <border>
      <left style="thin">
        <color rgb="FF000000"/>
      </left>
      <right/>
      <top style="thin">
        <color rgb="FF000000"/>
      </top>
      <bottom style="thin">
        <color auto="1"/>
      </bottom>
      <diagonal/>
    </border>
    <border>
      <left style="thin">
        <color auto="1"/>
      </left>
      <right/>
      <top style="thin">
        <color rgb="FF000000"/>
      </top>
      <bottom style="thin">
        <color auto="1"/>
      </bottom>
      <diagonal/>
    </border>
    <border>
      <left style="thin">
        <color auto="1"/>
      </left>
      <right style="thin">
        <color rgb="FF000000"/>
      </right>
      <top style="thin">
        <color rgb="FF000000"/>
      </top>
      <bottom style="thin">
        <color auto="1"/>
      </bottom>
      <diagonal/>
    </border>
    <border>
      <left style="thin">
        <color rgb="FF000000"/>
      </left>
      <right/>
      <top/>
      <bottom style="thin">
        <color auto="1"/>
      </bottom>
      <diagonal/>
    </border>
    <border>
      <left style="thin">
        <color auto="1"/>
      </left>
      <right/>
      <top/>
      <bottom style="thin">
        <color auto="1"/>
      </bottom>
      <diagonal/>
    </border>
    <border>
      <left style="thin">
        <color auto="1"/>
      </left>
      <right style="thin">
        <color rgb="FF000000"/>
      </right>
      <top/>
      <bottom style="thin">
        <color auto="1"/>
      </bottom>
      <diagonal/>
    </border>
    <border>
      <left style="thin">
        <color rgb="FF000000"/>
      </left>
      <right/>
      <top/>
      <bottom/>
      <diagonal/>
    </border>
    <border>
      <left style="thin">
        <color auto="1"/>
      </left>
      <right/>
      <top/>
      <bottom/>
      <diagonal/>
    </border>
    <border>
      <left style="thin">
        <color auto="1"/>
      </left>
      <right style="thin">
        <color rgb="FF000000"/>
      </right>
      <top/>
      <bottom/>
      <diagonal/>
    </border>
    <border>
      <left style="thin">
        <color rgb="FF000000"/>
      </left>
      <right/>
      <top/>
      <bottom style="thin">
        <color rgb="FF000000"/>
      </bottom>
      <diagonal/>
    </border>
    <border>
      <left style="thin">
        <color auto="1"/>
      </left>
      <right/>
      <top/>
      <bottom style="thin">
        <color rgb="FF000000"/>
      </bottom>
      <diagonal/>
    </border>
    <border>
      <left style="thin">
        <color auto="1"/>
      </left>
      <right style="thin">
        <color rgb="FF000000"/>
      </right>
      <top/>
      <bottom style="thin">
        <color rgb="FF000000"/>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bottom style="medium">
        <color indexed="64"/>
      </bottom>
      <diagonal/>
    </border>
  </borders>
  <cellStyleXfs count="3">
    <xf numFmtId="0" fontId="0" fillId="0" borderId="0"/>
    <xf numFmtId="0" fontId="9" fillId="0" borderId="0" applyNumberFormat="0" applyFill="0" applyBorder="0" applyAlignment="0" applyProtection="0"/>
    <xf numFmtId="9" fontId="14" fillId="0" borderId="0" applyFont="0" applyFill="0" applyBorder="0" applyAlignment="0" applyProtection="0"/>
  </cellStyleXfs>
  <cellXfs count="288">
    <xf numFmtId="0" fontId="0" fillId="0" borderId="0" xfId="0"/>
    <xf numFmtId="0" fontId="1" fillId="0" borderId="0" xfId="0" applyFont="1"/>
    <xf numFmtId="0" fontId="2" fillId="3" borderId="4" xfId="0" applyFont="1" applyFill="1" applyBorder="1"/>
    <xf numFmtId="0" fontId="0" fillId="2" borderId="4" xfId="0" applyFill="1" applyBorder="1"/>
    <xf numFmtId="0" fontId="0" fillId="0" borderId="4" xfId="0" applyBorder="1"/>
    <xf numFmtId="0" fontId="1" fillId="2" borderId="4" xfId="0" applyFont="1" applyFill="1" applyBorder="1"/>
    <xf numFmtId="0" fontId="1" fillId="0" borderId="4" xfId="0" applyFont="1" applyBorder="1"/>
    <xf numFmtId="0" fontId="2" fillId="3" borderId="0" xfId="0" applyFont="1" applyFill="1"/>
    <xf numFmtId="0" fontId="4" fillId="4" borderId="5" xfId="0" applyFont="1" applyFill="1" applyBorder="1" applyAlignment="1">
      <alignment wrapText="1"/>
    </xf>
    <xf numFmtId="0" fontId="4" fillId="4" borderId="6" xfId="0" applyFont="1" applyFill="1" applyBorder="1" applyAlignment="1">
      <alignment wrapText="1"/>
    </xf>
    <xf numFmtId="0" fontId="4" fillId="4" borderId="7" xfId="0" applyFont="1" applyFill="1" applyBorder="1" applyAlignment="1">
      <alignment wrapText="1"/>
    </xf>
    <xf numFmtId="0" fontId="3" fillId="4" borderId="8" xfId="0" applyFont="1" applyFill="1" applyBorder="1" applyAlignment="1">
      <alignment wrapText="1"/>
    </xf>
    <xf numFmtId="0" fontId="3" fillId="4" borderId="9" xfId="0" applyFont="1" applyFill="1" applyBorder="1" applyAlignment="1">
      <alignment wrapText="1"/>
    </xf>
    <xf numFmtId="0" fontId="6" fillId="4" borderId="10" xfId="0" applyFont="1" applyFill="1" applyBorder="1" applyAlignment="1">
      <alignment wrapText="1"/>
    </xf>
    <xf numFmtId="0" fontId="3" fillId="4" borderId="11" xfId="0" applyFont="1" applyFill="1" applyBorder="1"/>
    <xf numFmtId="0" fontId="3" fillId="4" borderId="12" xfId="0" applyFont="1" applyFill="1" applyBorder="1" applyAlignment="1">
      <alignment wrapText="1"/>
    </xf>
    <xf numFmtId="0" fontId="3" fillId="4" borderId="13" xfId="0" applyFont="1" applyFill="1" applyBorder="1" applyAlignment="1">
      <alignment wrapText="1"/>
    </xf>
    <xf numFmtId="0" fontId="4" fillId="4" borderId="8" xfId="0" applyFont="1" applyFill="1" applyBorder="1"/>
    <xf numFmtId="0" fontId="0" fillId="4" borderId="9" xfId="0" applyFill="1" applyBorder="1"/>
    <xf numFmtId="0" fontId="0" fillId="4" borderId="10" xfId="0" applyFill="1" applyBorder="1"/>
    <xf numFmtId="0" fontId="3" fillId="4" borderId="10" xfId="0" applyFont="1" applyFill="1" applyBorder="1" applyAlignment="1">
      <alignment wrapText="1"/>
    </xf>
    <xf numFmtId="0" fontId="3" fillId="4" borderId="14" xfId="0" applyFont="1" applyFill="1" applyBorder="1" applyAlignment="1">
      <alignment wrapText="1"/>
    </xf>
    <xf numFmtId="0" fontId="3" fillId="4" borderId="15" xfId="0" applyFont="1" applyFill="1" applyBorder="1" applyAlignment="1">
      <alignment wrapText="1"/>
    </xf>
    <xf numFmtId="0" fontId="3" fillId="4" borderId="16" xfId="0" applyFont="1" applyFill="1" applyBorder="1" applyAlignment="1">
      <alignment wrapText="1"/>
    </xf>
    <xf numFmtId="0" fontId="7" fillId="0" borderId="0" xfId="0" applyFont="1"/>
    <xf numFmtId="0" fontId="8" fillId="0" borderId="0" xfId="0" applyFont="1"/>
    <xf numFmtId="0" fontId="9" fillId="0" borderId="0" xfId="1"/>
    <xf numFmtId="0" fontId="8" fillId="0" borderId="17" xfId="0" applyFont="1" applyBorder="1"/>
    <xf numFmtId="0" fontId="0" fillId="0" borderId="17" xfId="0" applyBorder="1"/>
    <xf numFmtId="14" fontId="0" fillId="0" borderId="17" xfId="0" applyNumberFormat="1" applyBorder="1"/>
    <xf numFmtId="0" fontId="0" fillId="0" borderId="17" xfId="0" applyBorder="1" applyAlignment="1">
      <alignment horizontal="center"/>
    </xf>
    <xf numFmtId="0" fontId="0" fillId="7" borderId="0" xfId="0" applyFill="1"/>
    <xf numFmtId="0" fontId="0" fillId="8" borderId="0" xfId="0" applyFill="1"/>
    <xf numFmtId="0" fontId="0" fillId="0" borderId="27" xfId="0" applyBorder="1"/>
    <xf numFmtId="0" fontId="0" fillId="0" borderId="23" xfId="0" applyBorder="1" applyAlignment="1">
      <alignment vertical="center" wrapText="1"/>
    </xf>
    <xf numFmtId="0" fontId="0" fillId="9" borderId="0" xfId="0" applyFill="1"/>
    <xf numFmtId="0" fontId="8" fillId="0" borderId="23" xfId="0" applyFont="1" applyBorder="1" applyAlignment="1">
      <alignment vertical="center" wrapText="1"/>
    </xf>
    <xf numFmtId="0" fontId="8" fillId="8" borderId="0" xfId="0" applyFont="1" applyFill="1"/>
    <xf numFmtId="0" fontId="12" fillId="8" borderId="0" xfId="0" applyFont="1" applyFill="1"/>
    <xf numFmtId="0" fontId="8" fillId="0" borderId="27" xfId="0" applyFont="1" applyBorder="1"/>
    <xf numFmtId="0" fontId="0" fillId="0" borderId="12" xfId="0" applyBorder="1"/>
    <xf numFmtId="0" fontId="0" fillId="0" borderId="31" xfId="0" applyBorder="1"/>
    <xf numFmtId="0" fontId="0" fillId="12" borderId="23" xfId="0" applyFill="1" applyBorder="1" applyAlignment="1">
      <alignment horizontal="center" vertical="center"/>
    </xf>
    <xf numFmtId="0" fontId="15" fillId="0" borderId="0" xfId="0" applyFont="1"/>
    <xf numFmtId="0" fontId="16" fillId="0" borderId="0" xfId="0" applyFont="1"/>
    <xf numFmtId="0" fontId="16" fillId="0" borderId="17" xfId="0" applyFont="1" applyBorder="1"/>
    <xf numFmtId="0" fontId="15" fillId="0" borderId="17" xfId="0" applyFont="1" applyBorder="1"/>
    <xf numFmtId="0" fontId="17" fillId="0" borderId="0" xfId="1" applyFont="1"/>
    <xf numFmtId="0" fontId="16" fillId="0" borderId="21" xfId="0" applyFont="1" applyBorder="1"/>
    <xf numFmtId="14" fontId="16" fillId="0" borderId="22" xfId="0" applyNumberFormat="1" applyFont="1" applyBorder="1"/>
    <xf numFmtId="0" fontId="18" fillId="0" borderId="0" xfId="0" applyFont="1"/>
    <xf numFmtId="0" fontId="19" fillId="0" borderId="0" xfId="0" applyFont="1"/>
    <xf numFmtId="0" fontId="20" fillId="0" borderId="0" xfId="0" applyFont="1"/>
    <xf numFmtId="0" fontId="21" fillId="0" borderId="0" xfId="0" applyFont="1"/>
    <xf numFmtId="0" fontId="15" fillId="0" borderId="0" xfId="0" applyFont="1" applyAlignment="1">
      <alignment horizontal="center"/>
    </xf>
    <xf numFmtId="0" fontId="16" fillId="11" borderId="28" xfId="0" applyFont="1" applyFill="1" applyBorder="1" applyAlignment="1">
      <alignment vertical="center"/>
    </xf>
    <xf numFmtId="0" fontId="15" fillId="0" borderId="0" xfId="0" applyFont="1" applyAlignment="1">
      <alignment wrapText="1"/>
    </xf>
    <xf numFmtId="0" fontId="15" fillId="0" borderId="12" xfId="0" applyFont="1" applyBorder="1"/>
    <xf numFmtId="0" fontId="15" fillId="0" borderId="31" xfId="0" applyFont="1" applyBorder="1"/>
    <xf numFmtId="0" fontId="15" fillId="0" borderId="9" xfId="0" applyFont="1" applyBorder="1"/>
    <xf numFmtId="0" fontId="15" fillId="0" borderId="32" xfId="0" applyFont="1" applyBorder="1"/>
    <xf numFmtId="0" fontId="15" fillId="11" borderId="29" xfId="0" applyFont="1" applyFill="1" applyBorder="1"/>
    <xf numFmtId="0" fontId="15" fillId="11" borderId="30" xfId="0" applyFont="1" applyFill="1" applyBorder="1"/>
    <xf numFmtId="0" fontId="25" fillId="0" borderId="0" xfId="0" applyFont="1" applyAlignment="1">
      <alignment horizontal="left" vertical="center" wrapText="1"/>
    </xf>
    <xf numFmtId="0" fontId="16" fillId="5" borderId="28" xfId="0" applyFont="1" applyFill="1" applyBorder="1" applyAlignment="1">
      <alignment vertical="center"/>
    </xf>
    <xf numFmtId="0" fontId="15" fillId="5" borderId="29" xfId="0" applyFont="1" applyFill="1" applyBorder="1" applyAlignment="1">
      <alignment vertical="center"/>
    </xf>
    <xf numFmtId="0" fontId="15" fillId="5" borderId="29" xfId="0" applyFont="1" applyFill="1" applyBorder="1"/>
    <xf numFmtId="0" fontId="16" fillId="5" borderId="29" xfId="0" applyFont="1" applyFill="1" applyBorder="1" applyAlignment="1">
      <alignment vertical="center"/>
    </xf>
    <xf numFmtId="0" fontId="15" fillId="5" borderId="30" xfId="0" applyFont="1" applyFill="1" applyBorder="1" applyAlignment="1">
      <alignment vertical="center"/>
    </xf>
    <xf numFmtId="0" fontId="15" fillId="0" borderId="22" xfId="0" applyFont="1" applyBorder="1" applyAlignment="1">
      <alignment horizontal="center" vertical="center"/>
    </xf>
    <xf numFmtId="0" fontId="15" fillId="0" borderId="23" xfId="0" applyFont="1" applyBorder="1" applyAlignment="1">
      <alignment horizontal="center" vertical="center"/>
    </xf>
    <xf numFmtId="0" fontId="15" fillId="0" borderId="27" xfId="0" applyFont="1" applyBorder="1"/>
    <xf numFmtId="0" fontId="28" fillId="0" borderId="0" xfId="0" applyFont="1"/>
    <xf numFmtId="0" fontId="15" fillId="0" borderId="1" xfId="0" applyFont="1" applyBorder="1" applyAlignment="1">
      <alignment wrapText="1"/>
    </xf>
    <xf numFmtId="0" fontId="15" fillId="0" borderId="2" xfId="0" applyFont="1" applyBorder="1" applyAlignment="1">
      <alignment wrapText="1"/>
    </xf>
    <xf numFmtId="0" fontId="15" fillId="0" borderId="3" xfId="0" applyFont="1" applyBorder="1" applyAlignment="1">
      <alignment wrapText="1"/>
    </xf>
    <xf numFmtId="0" fontId="15" fillId="10" borderId="23" xfId="0" applyFont="1" applyFill="1" applyBorder="1" applyAlignment="1">
      <alignment horizontal="center" vertical="center"/>
    </xf>
    <xf numFmtId="0" fontId="15" fillId="10" borderId="21" xfId="0" applyFont="1" applyFill="1" applyBorder="1" applyAlignment="1">
      <alignment horizontal="center" vertical="center"/>
    </xf>
    <xf numFmtId="0" fontId="15" fillId="0" borderId="31" xfId="0" applyFont="1" applyBorder="1" applyAlignment="1">
      <alignment vertical="center"/>
    </xf>
    <xf numFmtId="0" fontId="15" fillId="0" borderId="0" xfId="0" applyFont="1" applyProtection="1">
      <protection locked="0"/>
    </xf>
    <xf numFmtId="0" fontId="16" fillId="0" borderId="0" xfId="0" applyFont="1" applyProtection="1">
      <protection locked="0"/>
    </xf>
    <xf numFmtId="0" fontId="16" fillId="0" borderId="17" xfId="0" applyFont="1" applyBorder="1" applyProtection="1">
      <protection locked="0"/>
    </xf>
    <xf numFmtId="0" fontId="15" fillId="0" borderId="17" xfId="0" applyFont="1" applyBorder="1" applyProtection="1">
      <protection locked="0"/>
    </xf>
    <xf numFmtId="0" fontId="15" fillId="0" borderId="0" xfId="0" applyFont="1" applyAlignment="1" applyProtection="1">
      <alignment horizontal="center"/>
      <protection locked="0"/>
    </xf>
    <xf numFmtId="0" fontId="16" fillId="11" borderId="28" xfId="0" applyFont="1" applyFill="1" applyBorder="1" applyAlignment="1" applyProtection="1">
      <alignment vertical="center"/>
      <protection locked="0"/>
    </xf>
    <xf numFmtId="0" fontId="16" fillId="11" borderId="30" xfId="0" applyFont="1" applyFill="1" applyBorder="1" applyAlignment="1" applyProtection="1">
      <alignment vertical="center"/>
      <protection locked="0"/>
    </xf>
    <xf numFmtId="0" fontId="16" fillId="0" borderId="0" xfId="0" applyFont="1" applyAlignment="1" applyProtection="1">
      <alignment vertical="center"/>
      <protection locked="0"/>
    </xf>
    <xf numFmtId="0" fontId="15" fillId="11" borderId="30" xfId="0" applyFont="1" applyFill="1" applyBorder="1" applyAlignment="1" applyProtection="1">
      <alignment vertical="center"/>
      <protection locked="0"/>
    </xf>
    <xf numFmtId="0" fontId="15" fillId="0" borderId="0" xfId="0" applyFont="1" applyAlignment="1" applyProtection="1">
      <alignment vertical="center"/>
      <protection locked="0"/>
    </xf>
    <xf numFmtId="0" fontId="15" fillId="0" borderId="31" xfId="0" applyFont="1" applyBorder="1" applyAlignment="1" applyProtection="1">
      <alignment wrapText="1"/>
      <protection locked="0"/>
    </xf>
    <xf numFmtId="0" fontId="15" fillId="0" borderId="0" xfId="0" applyFont="1" applyAlignment="1" applyProtection="1">
      <alignment wrapText="1"/>
      <protection locked="0"/>
    </xf>
    <xf numFmtId="0" fontId="16" fillId="7" borderId="23" xfId="0" applyFont="1" applyFill="1" applyBorder="1" applyAlignment="1" applyProtection="1">
      <alignment horizontal="center" vertical="center"/>
      <protection locked="0"/>
    </xf>
    <xf numFmtId="0" fontId="25" fillId="0" borderId="0" xfId="0" applyFont="1" applyProtection="1">
      <protection locked="0"/>
    </xf>
    <xf numFmtId="0" fontId="25" fillId="0" borderId="31" xfId="0" applyFont="1" applyBorder="1" applyAlignment="1" applyProtection="1">
      <alignment vertical="center"/>
      <protection locked="0"/>
    </xf>
    <xf numFmtId="0" fontId="15" fillId="0" borderId="32" xfId="0" applyFont="1" applyBorder="1" applyProtection="1">
      <protection locked="0"/>
    </xf>
    <xf numFmtId="0" fontId="19" fillId="0" borderId="0" xfId="0" applyFont="1" applyProtection="1">
      <protection locked="0"/>
    </xf>
    <xf numFmtId="0" fontId="25" fillId="0" borderId="0" xfId="0" applyFont="1" applyAlignment="1" applyProtection="1">
      <alignment horizontal="center" vertical="center"/>
      <protection locked="0"/>
    </xf>
    <xf numFmtId="0" fontId="23" fillId="0" borderId="0" xfId="0" applyFont="1" applyAlignment="1" applyProtection="1">
      <alignment horizontal="center" vertical="center"/>
      <protection locked="0"/>
    </xf>
    <xf numFmtId="0" fontId="31" fillId="0" borderId="0" xfId="0" applyFont="1" applyAlignment="1" applyProtection="1">
      <alignment vertical="center"/>
      <protection locked="0"/>
    </xf>
    <xf numFmtId="0" fontId="26" fillId="0" borderId="0" xfId="0" applyFont="1" applyProtection="1">
      <protection locked="0"/>
    </xf>
    <xf numFmtId="0" fontId="25" fillId="0" borderId="0" xfId="0" applyFont="1" applyAlignment="1" applyProtection="1">
      <alignment horizontal="right"/>
      <protection locked="0"/>
    </xf>
    <xf numFmtId="2" fontId="15" fillId="0" borderId="0" xfId="0" applyNumberFormat="1" applyFont="1" applyAlignment="1" applyProtection="1">
      <alignment horizontal="center"/>
      <protection locked="0"/>
    </xf>
    <xf numFmtId="0" fontId="16" fillId="0" borderId="0" xfId="0" applyFont="1" applyAlignment="1" applyProtection="1">
      <alignment horizontal="left"/>
      <protection locked="0"/>
    </xf>
    <xf numFmtId="0" fontId="27" fillId="0" borderId="0" xfId="0" applyFont="1" applyProtection="1">
      <protection locked="0"/>
    </xf>
    <xf numFmtId="0" fontId="27" fillId="10" borderId="24" xfId="0" applyFont="1" applyFill="1" applyBorder="1" applyProtection="1">
      <protection locked="0"/>
    </xf>
    <xf numFmtId="164" fontId="15" fillId="0" borderId="0" xfId="0" applyNumberFormat="1" applyFont="1" applyProtection="1">
      <protection locked="0"/>
    </xf>
    <xf numFmtId="2" fontId="15" fillId="0" borderId="0" xfId="0" applyNumberFormat="1" applyFont="1" applyProtection="1">
      <protection locked="0"/>
    </xf>
    <xf numFmtId="0" fontId="15" fillId="13" borderId="0" xfId="0" applyFont="1" applyFill="1" applyProtection="1">
      <protection locked="0"/>
    </xf>
    <xf numFmtId="0" fontId="16" fillId="0" borderId="23" xfId="0" applyFont="1" applyBorder="1" applyAlignment="1">
      <alignment horizontal="left"/>
    </xf>
    <xf numFmtId="0" fontId="15" fillId="0" borderId="23" xfId="0" applyFont="1" applyBorder="1" applyAlignment="1">
      <alignment horizontal="left"/>
    </xf>
    <xf numFmtId="0" fontId="15" fillId="0" borderId="23" xfId="0" applyFont="1" applyBorder="1" applyAlignment="1">
      <alignment horizontal="center"/>
    </xf>
    <xf numFmtId="164" fontId="15" fillId="0" borderId="23" xfId="0" applyNumberFormat="1" applyFont="1" applyBorder="1" applyAlignment="1">
      <alignment horizontal="center"/>
    </xf>
    <xf numFmtId="0" fontId="15" fillId="0" borderId="0" xfId="0" applyFont="1" applyAlignment="1">
      <alignment horizontal="left"/>
    </xf>
    <xf numFmtId="0" fontId="16" fillId="10" borderId="0" xfId="0" applyFont="1" applyFill="1" applyAlignment="1">
      <alignment horizontal="left"/>
    </xf>
    <xf numFmtId="164" fontId="15" fillId="0" borderId="0" xfId="0" applyNumberFormat="1" applyFont="1" applyAlignment="1">
      <alignment horizontal="center"/>
    </xf>
    <xf numFmtId="0" fontId="27" fillId="0" borderId="23" xfId="0" applyFont="1" applyBorder="1"/>
    <xf numFmtId="0" fontId="15" fillId="0" borderId="23" xfId="0" applyFont="1" applyBorder="1"/>
    <xf numFmtId="2" fontId="15" fillId="0" borderId="0" xfId="0" applyNumberFormat="1" applyFont="1" applyAlignment="1">
      <alignment horizontal="center"/>
    </xf>
    <xf numFmtId="0" fontId="29" fillId="10" borderId="23" xfId="0" applyFont="1" applyFill="1" applyBorder="1" applyProtection="1">
      <protection locked="0"/>
    </xf>
    <xf numFmtId="0" fontId="15" fillId="0" borderId="24" xfId="0" applyFont="1" applyBorder="1" applyAlignment="1">
      <alignment horizontal="center"/>
    </xf>
    <xf numFmtId="164" fontId="15" fillId="0" borderId="24" xfId="0" applyNumberFormat="1" applyFont="1" applyBorder="1" applyAlignment="1">
      <alignment horizontal="center"/>
    </xf>
    <xf numFmtId="0" fontId="15" fillId="0" borderId="26" xfId="0" applyFont="1" applyBorder="1" applyAlignment="1">
      <alignment horizontal="center"/>
    </xf>
    <xf numFmtId="164" fontId="15" fillId="0" borderId="26" xfId="0" applyNumberFormat="1" applyFont="1" applyBorder="1" applyAlignment="1">
      <alignment horizontal="center"/>
    </xf>
    <xf numFmtId="0" fontId="29" fillId="10" borderId="26" xfId="0" applyFont="1" applyFill="1" applyBorder="1" applyProtection="1">
      <protection locked="0"/>
    </xf>
    <xf numFmtId="0" fontId="15" fillId="0" borderId="17" xfId="0" applyFont="1" applyBorder="1" applyAlignment="1" applyProtection="1">
      <alignment horizontal="center"/>
      <protection locked="0"/>
    </xf>
    <xf numFmtId="0" fontId="17" fillId="0" borderId="0" xfId="1" applyFont="1" applyProtection="1">
      <protection locked="0"/>
    </xf>
    <xf numFmtId="0" fontId="15" fillId="11" borderId="29" xfId="0" applyFont="1" applyFill="1" applyBorder="1" applyProtection="1">
      <protection locked="0"/>
    </xf>
    <xf numFmtId="0" fontId="15" fillId="11" borderId="30" xfId="0" applyFont="1" applyFill="1" applyBorder="1" applyProtection="1">
      <protection locked="0"/>
    </xf>
    <xf numFmtId="0" fontId="15" fillId="0" borderId="12" xfId="0" applyFont="1" applyBorder="1" applyAlignment="1" applyProtection="1">
      <alignment vertical="center"/>
      <protection locked="0"/>
    </xf>
    <xf numFmtId="0" fontId="25" fillId="0" borderId="0" xfId="0" applyFont="1" applyAlignment="1" applyProtection="1">
      <alignment horizontal="left" vertical="center"/>
      <protection locked="0"/>
    </xf>
    <xf numFmtId="0" fontId="25" fillId="0" borderId="31" xfId="0" applyFont="1" applyBorder="1" applyAlignment="1" applyProtection="1">
      <alignment horizontal="left" vertical="center"/>
      <protection locked="0"/>
    </xf>
    <xf numFmtId="0" fontId="15" fillId="0" borderId="27" xfId="0" applyFont="1" applyBorder="1" applyAlignment="1" applyProtection="1">
      <alignment vertical="center"/>
      <protection locked="0"/>
    </xf>
    <xf numFmtId="0" fontId="15" fillId="0" borderId="32" xfId="0" applyFont="1" applyBorder="1" applyAlignment="1" applyProtection="1">
      <alignment vertical="center"/>
      <protection locked="0"/>
    </xf>
    <xf numFmtId="0" fontId="22" fillId="0" borderId="0" xfId="0" applyFont="1" applyProtection="1">
      <protection locked="0"/>
    </xf>
    <xf numFmtId="0" fontId="15" fillId="0" borderId="36" xfId="0" applyFont="1" applyBorder="1" applyProtection="1">
      <protection locked="0"/>
    </xf>
    <xf numFmtId="0" fontId="15" fillId="0" borderId="35" xfId="0" applyFont="1" applyBorder="1" applyProtection="1">
      <protection locked="0"/>
    </xf>
    <xf numFmtId="0" fontId="16" fillId="0" borderId="37" xfId="0" applyFont="1" applyBorder="1" applyAlignment="1" applyProtection="1">
      <alignment vertical="center"/>
      <protection locked="0"/>
    </xf>
    <xf numFmtId="0" fontId="15" fillId="0" borderId="37" xfId="0" applyFont="1" applyBorder="1" applyAlignment="1" applyProtection="1">
      <alignment vertical="center" wrapText="1"/>
      <protection locked="0"/>
    </xf>
    <xf numFmtId="0" fontId="15" fillId="10" borderId="38" xfId="0" applyFont="1" applyFill="1" applyBorder="1" applyAlignment="1" applyProtection="1">
      <alignment horizontal="center" vertical="center"/>
      <protection locked="0"/>
    </xf>
    <xf numFmtId="0" fontId="15" fillId="0" borderId="39" xfId="0" applyFont="1" applyBorder="1" applyAlignment="1" applyProtection="1">
      <alignment vertical="center" wrapText="1"/>
      <protection locked="0"/>
    </xf>
    <xf numFmtId="0" fontId="15" fillId="0" borderId="41" xfId="0" applyFont="1" applyBorder="1" applyProtection="1">
      <protection locked="0"/>
    </xf>
    <xf numFmtId="0" fontId="15" fillId="0" borderId="42" xfId="0" applyFont="1" applyBorder="1" applyProtection="1">
      <protection locked="0"/>
    </xf>
    <xf numFmtId="2" fontId="15" fillId="14" borderId="23" xfId="0" applyNumberFormat="1" applyFont="1" applyFill="1" applyBorder="1" applyAlignment="1">
      <alignment horizontal="center"/>
    </xf>
    <xf numFmtId="2" fontId="15" fillId="14" borderId="0" xfId="0" applyNumberFormat="1" applyFont="1" applyFill="1" applyAlignment="1">
      <alignment horizontal="center"/>
    </xf>
    <xf numFmtId="0" fontId="29" fillId="10" borderId="24" xfId="0" applyFont="1" applyFill="1" applyBorder="1" applyProtection="1">
      <protection locked="0"/>
    </xf>
    <xf numFmtId="0" fontId="15" fillId="0" borderId="46" xfId="0" applyFont="1" applyBorder="1" applyAlignment="1">
      <alignment horizontal="center"/>
    </xf>
    <xf numFmtId="164" fontId="15" fillId="0" borderId="46" xfId="0" applyNumberFormat="1" applyFont="1" applyBorder="1" applyAlignment="1">
      <alignment horizontal="center"/>
    </xf>
    <xf numFmtId="0" fontId="16" fillId="0" borderId="12" xfId="0" applyFont="1" applyBorder="1" applyAlignment="1">
      <alignment vertical="center"/>
    </xf>
    <xf numFmtId="0" fontId="15" fillId="0" borderId="0" xfId="0" applyFont="1" applyAlignment="1">
      <alignment vertical="center"/>
    </xf>
    <xf numFmtId="0" fontId="15" fillId="0" borderId="28" xfId="0" applyFont="1" applyBorder="1"/>
    <xf numFmtId="0" fontId="22" fillId="6" borderId="23" xfId="0" applyFont="1" applyFill="1" applyBorder="1" applyAlignment="1">
      <alignment horizontal="center" vertical="center"/>
    </xf>
    <xf numFmtId="0" fontId="22" fillId="6" borderId="21" xfId="0" applyFont="1" applyFill="1" applyBorder="1" applyAlignment="1">
      <alignment horizontal="center" vertical="center"/>
    </xf>
    <xf numFmtId="0" fontId="16" fillId="0" borderId="21" xfId="0" applyFont="1" applyBorder="1" applyAlignment="1" applyProtection="1">
      <alignment horizontal="center" vertical="center"/>
      <protection locked="0"/>
    </xf>
    <xf numFmtId="0" fontId="15" fillId="10" borderId="21" xfId="0" applyFont="1" applyFill="1" applyBorder="1" applyAlignment="1" applyProtection="1">
      <alignment horizontal="center" vertical="center"/>
      <protection locked="0"/>
    </xf>
    <xf numFmtId="0" fontId="22" fillId="6" borderId="37" xfId="0" applyFont="1" applyFill="1" applyBorder="1" applyAlignment="1">
      <alignment horizontal="center" vertical="center"/>
    </xf>
    <xf numFmtId="0" fontId="22" fillId="6" borderId="38" xfId="0" applyFont="1" applyFill="1" applyBorder="1" applyAlignment="1">
      <alignment horizontal="center" vertical="center"/>
    </xf>
    <xf numFmtId="0" fontId="16" fillId="14" borderId="21" xfId="0" applyFont="1" applyFill="1" applyBorder="1" applyAlignment="1">
      <alignment horizontal="center" vertical="center"/>
    </xf>
    <xf numFmtId="0" fontId="15" fillId="14" borderId="21" xfId="0" applyFont="1" applyFill="1" applyBorder="1" applyAlignment="1">
      <alignment horizontal="center" vertical="center"/>
    </xf>
    <xf numFmtId="0" fontId="15" fillId="14" borderId="38" xfId="0" applyFont="1" applyFill="1" applyBorder="1" applyAlignment="1">
      <alignment horizontal="center" vertical="center"/>
    </xf>
    <xf numFmtId="0" fontId="15" fillId="5" borderId="0" xfId="0" applyFont="1" applyFill="1"/>
    <xf numFmtId="0" fontId="22" fillId="6" borderId="0" xfId="0" applyFont="1" applyFill="1"/>
    <xf numFmtId="0" fontId="33" fillId="0" borderId="0" xfId="0" applyFont="1"/>
    <xf numFmtId="2" fontId="26" fillId="0" borderId="0" xfId="0" applyNumberFormat="1" applyFont="1" applyAlignment="1" applyProtection="1">
      <alignment horizontal="center"/>
      <protection locked="0"/>
    </xf>
    <xf numFmtId="0" fontId="35" fillId="0" borderId="0" xfId="0" applyFont="1" applyProtection="1">
      <protection locked="0"/>
    </xf>
    <xf numFmtId="0" fontId="25" fillId="0" borderId="0" xfId="0" applyFont="1" applyAlignment="1" applyProtection="1">
      <alignment horizontal="center"/>
      <protection locked="0"/>
    </xf>
    <xf numFmtId="0" fontId="34" fillId="10" borderId="0" xfId="0" applyFont="1" applyFill="1" applyAlignment="1" applyProtection="1">
      <alignment horizontal="left"/>
      <protection locked="0"/>
    </xf>
    <xf numFmtId="0" fontId="26" fillId="0" borderId="0" xfId="0" applyFont="1" applyAlignment="1" applyProtection="1">
      <alignment horizontal="left"/>
      <protection locked="0"/>
    </xf>
    <xf numFmtId="0" fontId="26" fillId="10" borderId="0" xfId="0" applyFont="1" applyFill="1" applyAlignment="1" applyProtection="1">
      <alignment horizontal="left"/>
      <protection locked="0"/>
    </xf>
    <xf numFmtId="0" fontId="26" fillId="0" borderId="0" xfId="0" applyFont="1" applyAlignment="1" applyProtection="1">
      <alignment horizontal="center"/>
      <protection locked="0"/>
    </xf>
    <xf numFmtId="164" fontId="26" fillId="0" borderId="0" xfId="0" applyNumberFormat="1" applyFont="1" applyAlignment="1" applyProtection="1">
      <alignment horizontal="center"/>
      <protection locked="0"/>
    </xf>
    <xf numFmtId="0" fontId="34" fillId="0" borderId="0" xfId="0" applyFont="1" applyAlignment="1" applyProtection="1">
      <alignment vertical="center"/>
      <protection locked="0"/>
    </xf>
    <xf numFmtId="0" fontId="34" fillId="0" borderId="0" xfId="0" applyFont="1" applyProtection="1">
      <protection locked="0"/>
    </xf>
    <xf numFmtId="0" fontId="27" fillId="0" borderId="26" xfId="0" applyFont="1" applyBorder="1"/>
    <xf numFmtId="0" fontId="15" fillId="0" borderId="26" xfId="0" applyFont="1" applyBorder="1"/>
    <xf numFmtId="0" fontId="15" fillId="0" borderId="26" xfId="0" applyFont="1" applyBorder="1" applyAlignment="1">
      <alignment horizontal="left"/>
    </xf>
    <xf numFmtId="2" fontId="15" fillId="14" borderId="26" xfId="0" applyNumberFormat="1" applyFont="1" applyFill="1" applyBorder="1" applyAlignment="1">
      <alignment horizontal="center"/>
    </xf>
    <xf numFmtId="0" fontId="16" fillId="12" borderId="46" xfId="0" applyFont="1" applyFill="1" applyBorder="1" applyAlignment="1">
      <alignment horizontal="left"/>
    </xf>
    <xf numFmtId="0" fontId="16" fillId="12" borderId="46" xfId="0" applyFont="1" applyFill="1" applyBorder="1" applyAlignment="1">
      <alignment horizontal="center"/>
    </xf>
    <xf numFmtId="2" fontId="16" fillId="12" borderId="46" xfId="0" applyNumberFormat="1" applyFont="1" applyFill="1" applyBorder="1" applyAlignment="1" applyProtection="1">
      <alignment vertical="center"/>
      <protection locked="0"/>
    </xf>
    <xf numFmtId="0" fontId="15" fillId="12" borderId="22" xfId="0" applyFont="1" applyFill="1" applyBorder="1" applyAlignment="1" applyProtection="1">
      <alignment horizontal="center"/>
      <protection locked="0"/>
    </xf>
    <xf numFmtId="0" fontId="15" fillId="0" borderId="12" xfId="0" applyFont="1" applyBorder="1" applyProtection="1">
      <protection locked="0"/>
    </xf>
    <xf numFmtId="0" fontId="15" fillId="0" borderId="31" xfId="0" applyFont="1" applyBorder="1" applyProtection="1">
      <protection locked="0"/>
    </xf>
    <xf numFmtId="0" fontId="15" fillId="0" borderId="9" xfId="0" applyFont="1" applyBorder="1" applyProtection="1">
      <protection locked="0"/>
    </xf>
    <xf numFmtId="0" fontId="38" fillId="12" borderId="46" xfId="0" applyFont="1" applyFill="1" applyBorder="1" applyAlignment="1">
      <alignment horizontal="center" vertical="center"/>
    </xf>
    <xf numFmtId="0" fontId="15" fillId="12" borderId="23" xfId="0" applyFont="1" applyFill="1" applyBorder="1" applyAlignment="1">
      <alignment horizontal="center" vertical="center"/>
    </xf>
    <xf numFmtId="0" fontId="15" fillId="12" borderId="21" xfId="0" applyFont="1" applyFill="1" applyBorder="1" applyAlignment="1">
      <alignment horizontal="center" vertical="center"/>
    </xf>
    <xf numFmtId="0" fontId="22" fillId="6" borderId="0" xfId="0" applyFont="1" applyFill="1" applyAlignment="1">
      <alignment vertical="center"/>
    </xf>
    <xf numFmtId="0" fontId="23" fillId="6" borderId="0" xfId="0" applyFont="1" applyFill="1" applyAlignment="1">
      <alignment vertical="center"/>
    </xf>
    <xf numFmtId="0" fontId="16" fillId="0" borderId="0" xfId="0" applyFont="1" applyAlignment="1">
      <alignment vertical="center"/>
    </xf>
    <xf numFmtId="0" fontId="26" fillId="0" borderId="9" xfId="0" applyFont="1" applyBorder="1" applyAlignment="1" applyProtection="1">
      <alignment horizontal="left" vertical="center"/>
      <protection locked="0"/>
    </xf>
    <xf numFmtId="0" fontId="20" fillId="0" borderId="0" xfId="1" applyFont="1"/>
    <xf numFmtId="14" fontId="15" fillId="0" borderId="17" xfId="0" applyNumberFormat="1" applyFont="1" applyBorder="1" applyAlignment="1">
      <alignment horizontal="left"/>
    </xf>
    <xf numFmtId="14" fontId="15" fillId="0" borderId="17" xfId="0" applyNumberFormat="1" applyFont="1" applyBorder="1" applyAlignment="1" applyProtection="1">
      <alignment horizontal="left"/>
      <protection locked="0"/>
    </xf>
    <xf numFmtId="0" fontId="17" fillId="0" borderId="12" xfId="1" applyFont="1" applyFill="1" applyBorder="1" applyAlignment="1" applyProtection="1">
      <alignment vertical="center"/>
      <protection locked="0"/>
    </xf>
    <xf numFmtId="0" fontId="26" fillId="0" borderId="23" xfId="0" applyFont="1" applyBorder="1" applyAlignment="1">
      <alignment horizontal="center" vertical="center"/>
    </xf>
    <xf numFmtId="0" fontId="19" fillId="0" borderId="0" xfId="0" applyFont="1" applyAlignment="1" applyProtection="1">
      <alignment horizontal="center" vertical="center"/>
      <protection locked="0"/>
    </xf>
    <xf numFmtId="0" fontId="25" fillId="12" borderId="23" xfId="0" applyFont="1" applyFill="1" applyBorder="1" applyAlignment="1">
      <alignment horizontal="center" vertical="center"/>
    </xf>
    <xf numFmtId="0" fontId="25" fillId="10" borderId="23" xfId="0" applyFont="1" applyFill="1" applyBorder="1" applyAlignment="1" applyProtection="1">
      <alignment horizontal="center" vertical="center"/>
      <protection locked="0"/>
    </xf>
    <xf numFmtId="0" fontId="25" fillId="14" borderId="23" xfId="0" applyFont="1" applyFill="1" applyBorder="1" applyAlignment="1" applyProtection="1">
      <alignment horizontal="center" vertical="center"/>
      <protection locked="0"/>
    </xf>
    <xf numFmtId="0" fontId="16" fillId="0" borderId="24" xfId="0" applyFont="1" applyBorder="1" applyAlignment="1">
      <alignment horizontal="center" vertical="center" wrapText="1"/>
    </xf>
    <xf numFmtId="0" fontId="26" fillId="10" borderId="23" xfId="0" applyFont="1" applyFill="1" applyBorder="1" applyProtection="1">
      <protection locked="0"/>
    </xf>
    <xf numFmtId="0" fontId="16" fillId="0" borderId="25"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0" xfId="0" applyFont="1" applyAlignment="1">
      <alignment horizontal="center" vertical="center"/>
    </xf>
    <xf numFmtId="0" fontId="16" fillId="0" borderId="24" xfId="0" applyFont="1" applyBorder="1" applyAlignment="1">
      <alignment horizontal="center" vertical="center"/>
    </xf>
    <xf numFmtId="0" fontId="16" fillId="0" borderId="25" xfId="0" applyFont="1" applyBorder="1" applyAlignment="1">
      <alignment horizontal="center" vertical="center"/>
    </xf>
    <xf numFmtId="0" fontId="16" fillId="0" borderId="26" xfId="0" applyFont="1" applyBorder="1" applyAlignment="1">
      <alignment horizontal="center" vertical="center"/>
    </xf>
    <xf numFmtId="0" fontId="25" fillId="0" borderId="46" xfId="0" applyFont="1" applyBorder="1" applyProtection="1">
      <protection locked="0"/>
    </xf>
    <xf numFmtId="0" fontId="15" fillId="0" borderId="22" xfId="0" applyFont="1" applyBorder="1" applyAlignment="1">
      <alignment horizontal="center"/>
    </xf>
    <xf numFmtId="0" fontId="15" fillId="0" borderId="0" xfId="0" applyFont="1" applyAlignment="1">
      <alignment horizontal="center" vertical="center" wrapText="1"/>
    </xf>
    <xf numFmtId="0" fontId="25" fillId="0" borderId="0" xfId="0" applyFont="1" applyAlignment="1">
      <alignment horizontal="center"/>
    </xf>
    <xf numFmtId="0" fontId="26" fillId="0" borderId="0" xfId="0" applyFont="1" applyAlignment="1">
      <alignment horizontal="left"/>
    </xf>
    <xf numFmtId="0" fontId="26" fillId="0" borderId="0" xfId="0" applyFont="1" applyAlignment="1">
      <alignment horizontal="center"/>
    </xf>
    <xf numFmtId="0" fontId="26" fillId="0" borderId="23" xfId="0" applyFont="1" applyBorder="1" applyAlignment="1" applyProtection="1">
      <alignment vertical="center"/>
      <protection locked="0"/>
    </xf>
    <xf numFmtId="2" fontId="26" fillId="0" borderId="23" xfId="0" applyNumberFormat="1" applyFont="1" applyBorder="1" applyAlignment="1" applyProtection="1">
      <alignment horizontal="center" vertical="center"/>
      <protection locked="0"/>
    </xf>
    <xf numFmtId="0" fontId="25" fillId="12" borderId="21" xfId="0" applyFont="1" applyFill="1" applyBorder="1" applyAlignment="1">
      <alignment horizontal="center" vertical="center"/>
    </xf>
    <xf numFmtId="0" fontId="15" fillId="12" borderId="46" xfId="0" applyFont="1" applyFill="1" applyBorder="1" applyAlignment="1">
      <alignment horizontal="center"/>
    </xf>
    <xf numFmtId="0" fontId="15" fillId="0" borderId="32" xfId="0" applyFont="1" applyBorder="1" applyAlignment="1">
      <alignment horizontal="center"/>
    </xf>
    <xf numFmtId="0" fontId="26" fillId="10" borderId="26" xfId="0" applyFont="1" applyFill="1" applyBorder="1" applyProtection="1">
      <protection locked="0"/>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0" xfId="0" applyFont="1" applyAlignment="1">
      <alignment horizontal="center" vertical="center"/>
    </xf>
    <xf numFmtId="0" fontId="26" fillId="0" borderId="0" xfId="0" applyFont="1" applyAlignment="1" applyProtection="1">
      <alignment horizontal="left" vertical="center"/>
      <protection locked="0"/>
    </xf>
    <xf numFmtId="0" fontId="26" fillId="13" borderId="21" xfId="0" applyFont="1" applyFill="1" applyBorder="1" applyAlignment="1">
      <alignment horizontal="center" vertical="center"/>
    </xf>
    <xf numFmtId="0" fontId="15" fillId="10" borderId="23" xfId="0" applyFont="1" applyFill="1" applyBorder="1" applyAlignment="1" applyProtection="1">
      <alignment horizontal="center" vertical="center"/>
      <protection locked="0"/>
    </xf>
    <xf numFmtId="0" fontId="15" fillId="14" borderId="23" xfId="0" applyFont="1" applyFill="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165" fontId="25" fillId="14" borderId="40" xfId="2" applyNumberFormat="1" applyFont="1" applyFill="1" applyBorder="1" applyAlignment="1" applyProtection="1">
      <alignment horizontal="center" vertical="center"/>
    </xf>
    <xf numFmtId="0" fontId="16" fillId="0" borderId="37" xfId="0" applyFont="1" applyBorder="1" applyAlignment="1" applyProtection="1">
      <alignment vertical="center" wrapText="1"/>
      <protection locked="0"/>
    </xf>
    <xf numFmtId="9" fontId="25" fillId="14" borderId="50" xfId="2" applyFont="1" applyFill="1" applyBorder="1" applyAlignment="1" applyProtection="1">
      <alignment horizontal="center" vertical="center"/>
    </xf>
    <xf numFmtId="0" fontId="15" fillId="12" borderId="23" xfId="0" applyFont="1" applyFill="1" applyBorder="1" applyAlignment="1">
      <alignment horizontal="center" vertical="center" wrapText="1"/>
    </xf>
    <xf numFmtId="0" fontId="27" fillId="0" borderId="27" xfId="0" applyFont="1" applyBorder="1" applyAlignment="1">
      <alignment vertical="center"/>
    </xf>
    <xf numFmtId="0" fontId="28" fillId="0" borderId="12" xfId="0" applyFont="1" applyBorder="1" applyAlignment="1">
      <alignment horizontal="center" vertical="center"/>
    </xf>
    <xf numFmtId="0" fontId="16" fillId="0" borderId="32" xfId="0" applyFont="1" applyBorder="1" applyAlignment="1">
      <alignment horizontal="center" vertical="center" textRotation="45"/>
    </xf>
    <xf numFmtId="0" fontId="16" fillId="0" borderId="26" xfId="0" applyFont="1" applyBorder="1" applyAlignment="1">
      <alignment horizontal="center" vertical="center" textRotation="45"/>
    </xf>
    <xf numFmtId="0" fontId="16" fillId="0" borderId="9" xfId="0" applyFont="1" applyBorder="1" applyAlignment="1">
      <alignment horizontal="center" vertical="center" textRotation="45"/>
    </xf>
    <xf numFmtId="0" fontId="15" fillId="0" borderId="12" xfId="0" applyFont="1" applyBorder="1" applyAlignment="1">
      <alignment horizontal="left" wrapText="1"/>
    </xf>
    <xf numFmtId="0" fontId="15" fillId="0" borderId="18" xfId="0" applyFont="1" applyBorder="1" applyAlignment="1">
      <alignment horizontal="left"/>
    </xf>
    <xf numFmtId="0" fontId="15" fillId="0" borderId="19" xfId="0" applyFont="1" applyBorder="1" applyAlignment="1">
      <alignment horizontal="left"/>
    </xf>
    <xf numFmtId="0" fontId="15" fillId="0" borderId="20" xfId="0" applyFont="1" applyBorder="1" applyAlignment="1">
      <alignment horizontal="left"/>
    </xf>
    <xf numFmtId="0" fontId="21" fillId="0" borderId="0" xfId="0" applyFont="1" applyAlignment="1">
      <alignment horizontal="left" vertical="top" wrapText="1"/>
    </xf>
    <xf numFmtId="0" fontId="26" fillId="0" borderId="0" xfId="0" applyFont="1" applyAlignment="1">
      <alignment horizontal="left" vertical="top" wrapText="1"/>
    </xf>
    <xf numFmtId="0" fontId="15" fillId="5" borderId="0" xfId="0" applyFont="1" applyFill="1" applyAlignment="1">
      <alignment horizontal="left"/>
    </xf>
    <xf numFmtId="0" fontId="22" fillId="6" borderId="0" xfId="0" applyFont="1" applyFill="1" applyAlignment="1">
      <alignment horizontal="left" vertical="center"/>
    </xf>
    <xf numFmtId="0" fontId="36" fillId="12" borderId="23" xfId="0" applyFont="1" applyFill="1" applyBorder="1" applyAlignment="1" applyProtection="1">
      <alignment horizontal="center" vertical="center"/>
      <protection locked="0"/>
    </xf>
    <xf numFmtId="0" fontId="37" fillId="12" borderId="23" xfId="0" applyFont="1" applyFill="1" applyBorder="1" applyAlignment="1" applyProtection="1">
      <alignment horizontal="center" vertical="center"/>
      <protection locked="0"/>
    </xf>
    <xf numFmtId="0" fontId="15" fillId="0" borderId="12" xfId="0" applyFont="1" applyBorder="1" applyAlignment="1" applyProtection="1">
      <alignment horizontal="left" vertical="center" wrapText="1"/>
      <protection locked="0"/>
    </xf>
    <xf numFmtId="0" fontId="15" fillId="0" borderId="31" xfId="0" applyFont="1" applyBorder="1" applyAlignment="1" applyProtection="1">
      <alignment horizontal="left" vertical="center" wrapText="1"/>
      <protection locked="0"/>
    </xf>
    <xf numFmtId="0" fontId="25" fillId="0" borderId="9" xfId="0" applyFont="1" applyBorder="1" applyAlignment="1" applyProtection="1">
      <alignment horizontal="left" vertical="center" wrapText="1"/>
      <protection locked="0"/>
    </xf>
    <xf numFmtId="0" fontId="25" fillId="0" borderId="32" xfId="0" applyFont="1" applyBorder="1" applyAlignment="1" applyProtection="1">
      <alignment horizontal="left" vertical="center" wrapText="1"/>
      <protection locked="0"/>
    </xf>
    <xf numFmtId="0" fontId="15" fillId="0" borderId="18" xfId="0" applyFont="1" applyBorder="1" applyAlignment="1" applyProtection="1">
      <alignment horizontal="left"/>
      <protection locked="0"/>
    </xf>
    <xf numFmtId="0" fontId="15" fillId="0" borderId="19" xfId="0" applyFont="1" applyBorder="1" applyAlignment="1" applyProtection="1">
      <alignment horizontal="left"/>
      <protection locked="0"/>
    </xf>
    <xf numFmtId="0" fontId="15" fillId="0" borderId="20" xfId="0" applyFont="1" applyBorder="1" applyAlignment="1" applyProtection="1">
      <alignment horizontal="left"/>
      <protection locked="0"/>
    </xf>
    <xf numFmtId="0" fontId="15" fillId="0" borderId="12" xfId="0" applyFont="1" applyBorder="1" applyAlignment="1" applyProtection="1">
      <alignment horizontal="left" wrapText="1"/>
      <protection locked="0"/>
    </xf>
    <xf numFmtId="0" fontId="15" fillId="0" borderId="31" xfId="0" applyFont="1" applyBorder="1" applyAlignment="1" applyProtection="1">
      <alignment horizontal="left" wrapText="1"/>
      <protection locked="0"/>
    </xf>
    <xf numFmtId="0" fontId="15" fillId="0" borderId="12"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4" fillId="0" borderId="23" xfId="0" applyFont="1" applyBorder="1" applyAlignment="1" applyProtection="1">
      <alignment horizontal="center" vertical="center"/>
      <protection locked="0"/>
    </xf>
    <xf numFmtId="0" fontId="0" fillId="0" borderId="18"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32" fillId="0" borderId="47" xfId="0" applyFont="1" applyBorder="1" applyAlignment="1" applyProtection="1">
      <alignment horizontal="center" vertical="center"/>
      <protection locked="0"/>
    </xf>
    <xf numFmtId="0" fontId="32" fillId="0" borderId="48" xfId="0" applyFont="1" applyBorder="1" applyAlignment="1" applyProtection="1">
      <alignment horizontal="center" vertical="center"/>
      <protection locked="0"/>
    </xf>
    <xf numFmtId="0" fontId="15" fillId="0" borderId="18" xfId="0" applyFont="1" applyBorder="1" applyAlignment="1" applyProtection="1">
      <alignment horizontal="center"/>
      <protection locked="0"/>
    </xf>
    <xf numFmtId="0" fontId="15" fillId="0" borderId="19" xfId="0" applyFont="1" applyBorder="1" applyAlignment="1" applyProtection="1">
      <alignment horizontal="center"/>
      <protection locked="0"/>
    </xf>
    <xf numFmtId="0" fontId="15" fillId="0" borderId="20" xfId="0" applyFont="1" applyBorder="1" applyAlignment="1" applyProtection="1">
      <alignment horizontal="center"/>
      <protection locked="0"/>
    </xf>
    <xf numFmtId="0" fontId="25" fillId="0" borderId="12" xfId="0" applyFont="1" applyBorder="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0" fontId="25" fillId="0" borderId="31" xfId="0" applyFont="1" applyBorder="1" applyAlignment="1" applyProtection="1">
      <alignment horizontal="left" vertical="center" wrapText="1"/>
      <protection locked="0"/>
    </xf>
    <xf numFmtId="0" fontId="29" fillId="12" borderId="43" xfId="0" applyFont="1" applyFill="1" applyBorder="1" applyAlignment="1" applyProtection="1">
      <alignment horizontal="center" vertical="center" wrapText="1"/>
      <protection locked="0"/>
    </xf>
    <xf numFmtId="0" fontId="29" fillId="12" borderId="44" xfId="0" applyFont="1" applyFill="1" applyBorder="1" applyAlignment="1" applyProtection="1">
      <alignment horizontal="center" vertical="center" wrapText="1"/>
      <protection locked="0"/>
    </xf>
    <xf numFmtId="0" fontId="29" fillId="12" borderId="45" xfId="0" applyFont="1" applyFill="1" applyBorder="1" applyAlignment="1" applyProtection="1">
      <alignment horizontal="center" vertical="center" wrapText="1"/>
      <protection locked="0"/>
    </xf>
    <xf numFmtId="0" fontId="29" fillId="0" borderId="49" xfId="0" applyFont="1" applyBorder="1" applyAlignment="1" applyProtection="1">
      <alignment horizontal="center" vertical="center"/>
      <protection locked="0"/>
    </xf>
    <xf numFmtId="0" fontId="29" fillId="0" borderId="34" xfId="0" applyFont="1" applyBorder="1" applyAlignment="1" applyProtection="1">
      <alignment horizontal="center" vertical="center"/>
      <protection locked="0"/>
    </xf>
    <xf numFmtId="0" fontId="29" fillId="0" borderId="51" xfId="0" applyFont="1" applyBorder="1" applyAlignment="1" applyProtection="1">
      <alignment horizontal="center" vertical="center"/>
      <protection locked="0"/>
    </xf>
    <xf numFmtId="0" fontId="29" fillId="0" borderId="42" xfId="0" applyFont="1" applyBorder="1" applyAlignment="1" applyProtection="1">
      <alignment horizontal="center" vertical="center"/>
      <protection locked="0"/>
    </xf>
    <xf numFmtId="0" fontId="29" fillId="0" borderId="33" xfId="0" applyFont="1" applyBorder="1" applyAlignment="1" applyProtection="1">
      <alignment horizontal="center" vertical="center"/>
      <protection locked="0"/>
    </xf>
    <xf numFmtId="0" fontId="29" fillId="0" borderId="41" xfId="0" applyFont="1" applyBorder="1" applyAlignment="1" applyProtection="1">
      <alignment horizontal="center" vertical="center"/>
      <protection locked="0"/>
    </xf>
    <xf numFmtId="0" fontId="15" fillId="0" borderId="12" xfId="0" applyFont="1" applyBorder="1" applyAlignment="1">
      <alignment horizontal="center" vertical="center" wrapText="1"/>
    </xf>
    <xf numFmtId="0" fontId="29" fillId="0" borderId="27" xfId="0" applyFont="1" applyBorder="1" applyAlignment="1">
      <alignment horizontal="center" vertical="center"/>
    </xf>
    <xf numFmtId="0" fontId="29" fillId="0" borderId="31" xfId="0" applyFont="1" applyBorder="1" applyAlignment="1">
      <alignment horizontal="center" vertical="center"/>
    </xf>
    <xf numFmtId="0" fontId="25" fillId="0" borderId="12" xfId="0" applyFont="1" applyBorder="1" applyAlignment="1">
      <alignment horizontal="left" vertical="center" wrapText="1"/>
    </xf>
    <xf numFmtId="0" fontId="25" fillId="0" borderId="0" xfId="0" applyFont="1" applyAlignment="1">
      <alignment horizontal="left" vertical="center" wrapText="1"/>
    </xf>
    <xf numFmtId="0" fontId="25" fillId="0" borderId="31" xfId="0" applyFont="1" applyBorder="1" applyAlignment="1">
      <alignment horizontal="left" vertical="center" wrapText="1"/>
    </xf>
    <xf numFmtId="0" fontId="25" fillId="0" borderId="9" xfId="0" applyFont="1" applyBorder="1" applyAlignment="1">
      <alignment horizontal="left" vertical="center" wrapText="1"/>
    </xf>
    <xf numFmtId="0" fontId="25" fillId="0" borderId="27" xfId="0" applyFont="1" applyBorder="1" applyAlignment="1">
      <alignment horizontal="left" vertical="center" wrapText="1"/>
    </xf>
    <xf numFmtId="0" fontId="25" fillId="0" borderId="32" xfId="0" applyFont="1" applyBorder="1" applyAlignment="1">
      <alignment horizontal="left" vertical="center" wrapText="1"/>
    </xf>
    <xf numFmtId="0" fontId="0" fillId="10" borderId="23" xfId="0" applyFill="1" applyBorder="1" applyAlignment="1">
      <alignment horizontal="center" vertical="center"/>
    </xf>
  </cellXfs>
  <cellStyles count="3">
    <cellStyle name="Hyperlink" xfId="1" builtinId="8"/>
    <cellStyle name="Normal" xfId="0" builtinId="0"/>
    <cellStyle name="Percent" xfId="2" builtinId="5"/>
  </cellStyles>
  <dxfs count="71">
    <dxf>
      <font>
        <name val="Arial"/>
      </font>
    </dxf>
    <dxf>
      <font>
        <name val="Arial"/>
      </font>
    </dxf>
    <dxf>
      <font>
        <b val="0"/>
        <i val="0"/>
        <strike val="0"/>
        <condense val="0"/>
        <extend val="0"/>
        <outline val="0"/>
        <shadow val="0"/>
        <u val="none"/>
        <vertAlign val="baseline"/>
        <sz val="10"/>
        <color theme="1"/>
        <name val="Arial"/>
        <scheme val="minor"/>
      </font>
    </dxf>
    <dxf>
      <font>
        <name val="Arial"/>
      </font>
    </dxf>
    <dxf>
      <font>
        <name val="Arial"/>
      </font>
    </dxf>
    <dxf>
      <font>
        <name val="Arial"/>
      </font>
    </dxf>
    <dxf>
      <font>
        <name val="Arial"/>
      </font>
    </dxf>
    <dxf>
      <font>
        <name val="Arial"/>
      </font>
    </dxf>
    <dxf>
      <font>
        <name val="Arial"/>
      </font>
    </dxf>
    <dxf>
      <font>
        <b val="0"/>
        <i val="0"/>
        <strike val="0"/>
        <condense val="0"/>
        <extend val="0"/>
        <outline val="0"/>
        <shadow val="0"/>
        <u val="none"/>
        <vertAlign val="baseline"/>
        <sz val="11"/>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auto="1"/>
        </top>
        <bottom style="thin">
          <color auto="1"/>
        </bottom>
        <vertical/>
        <horizontal/>
      </border>
    </dxf>
    <dxf>
      <border outline="0">
        <bottom style="thin">
          <color rgb="FF000000"/>
        </bottom>
      </border>
    </dxf>
    <dxf>
      <font>
        <b val="0"/>
        <i val="0"/>
        <strike val="0"/>
        <condense val="0"/>
        <extend val="0"/>
        <outline val="0"/>
        <shadow val="0"/>
        <u val="none"/>
        <vertAlign val="baseline"/>
        <sz val="11"/>
        <color theme="1"/>
        <name val="Arial"/>
        <scheme val="none"/>
      </font>
      <alignment horizontal="general" vertical="bottom" textRotation="0" wrapText="1" indent="0" justifyLastLine="0" shrinkToFit="0" readingOrder="0"/>
    </dxf>
    <dxf>
      <font>
        <name val="Arial"/>
      </font>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bottom style="thin">
          <color auto="1"/>
        </bottom>
      </border>
    </dxf>
    <dxf>
      <border outline="0">
        <left style="thin">
          <color indexed="64"/>
        </left>
        <right style="thin">
          <color indexed="64"/>
        </right>
        <top style="thin">
          <color indexed="64"/>
        </top>
        <bottom style="thin">
          <color indexed="64"/>
        </bottom>
      </border>
    </dxf>
    <dxf>
      <fill>
        <patternFill patternType="solid">
          <fgColor indexed="64"/>
          <bgColor theme="8" tint="0.79998168889431442"/>
        </patternFill>
      </fill>
      <alignment horizontal="center" vertical="center" textRotation="0" wrapText="0" indent="0" justifyLastLine="0" shrinkToFit="0" readingOrder="0"/>
    </dxf>
    <dxf>
      <alignment horizontal="center" vertical="center" textRotation="45"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Arial"/>
        <scheme val="minor"/>
      </font>
      <protection locked="0" hidden="0"/>
    </dxf>
    <dxf>
      <font>
        <strike val="0"/>
        <outline val="0"/>
        <shadow val="0"/>
        <u val="none"/>
        <vertAlign val="baseline"/>
        <sz val="11"/>
        <color auto="1"/>
        <name val="Arial"/>
        <scheme val="minor"/>
      </font>
      <protection locked="0" hidden="0"/>
    </dxf>
    <dxf>
      <font>
        <strike val="0"/>
        <outline val="0"/>
        <shadow val="0"/>
        <u val="none"/>
        <vertAlign val="baseline"/>
        <sz val="11"/>
        <color auto="1"/>
        <name val="Arial"/>
        <scheme val="minor"/>
      </font>
      <protection locked="0" hidden="0"/>
    </dxf>
    <dxf>
      <font>
        <strike val="0"/>
        <outline val="0"/>
        <shadow val="0"/>
        <u val="none"/>
        <vertAlign val="baseline"/>
        <sz val="11"/>
        <color auto="1"/>
        <name val="Arial"/>
        <scheme val="minor"/>
      </font>
      <protection locked="0" hidden="0"/>
    </dxf>
    <dxf>
      <font>
        <strike val="0"/>
        <outline val="0"/>
        <shadow val="0"/>
        <u val="none"/>
        <vertAlign val="baseline"/>
        <sz val="11"/>
        <color auto="1"/>
        <name val="Arial"/>
        <scheme val="minor"/>
      </font>
      <protection locked="0" hidden="0"/>
    </dxf>
    <dxf>
      <font>
        <strike val="0"/>
        <outline val="0"/>
        <shadow val="0"/>
        <u val="none"/>
        <vertAlign val="baseline"/>
        <sz val="11"/>
        <color auto="1"/>
        <name val="Arial"/>
        <scheme val="minor"/>
      </font>
      <protection locked="0" hidden="0"/>
    </dxf>
    <dxf>
      <font>
        <strike val="0"/>
        <outline val="0"/>
        <shadow val="0"/>
        <u val="none"/>
        <vertAlign val="baseline"/>
        <sz val="11"/>
        <color auto="1"/>
        <name val="Arial"/>
        <scheme val="minor"/>
      </font>
      <protection locked="0" hidden="0"/>
    </dxf>
    <dxf>
      <font>
        <strike val="0"/>
        <outline val="0"/>
        <shadow val="0"/>
        <u val="none"/>
        <vertAlign val="baseline"/>
        <sz val="11"/>
        <color auto="1"/>
        <name val="Arial"/>
        <scheme val="minor"/>
      </font>
      <protection locked="0" hidden="0"/>
    </dxf>
    <dxf>
      <font>
        <name val="Arial"/>
      </font>
      <protection locked="0" hidden="0"/>
    </dxf>
    <dxf>
      <font>
        <name val="Arial"/>
      </font>
      <numFmt numFmtId="2" formatCode="0.00"/>
      <protection locked="0" hidden="0"/>
    </dxf>
    <dxf>
      <font>
        <b/>
        <i val="0"/>
        <strike val="0"/>
        <condense val="0"/>
        <extend val="0"/>
        <outline val="0"/>
        <shadow val="0"/>
        <u val="none"/>
        <vertAlign val="baseline"/>
        <sz val="12"/>
        <color theme="1"/>
        <name val="Arial"/>
        <scheme val="minor"/>
      </font>
      <fill>
        <patternFill patternType="darkUp">
          <fgColor theme="7" tint="-0.499984740745262"/>
          <bgColor auto="1"/>
        </patternFill>
      </fill>
      <alignment horizontal="general"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name val="Arial"/>
      </font>
      <numFmt numFmtId="164" formatCode="0.000"/>
      <border diagonalUp="0" diagonalDown="0">
        <left style="thin">
          <color indexed="64"/>
        </left>
        <right style="thin">
          <color indexed="64"/>
        </right>
        <top style="thin">
          <color indexed="64"/>
        </top>
        <bottom style="thin">
          <color indexed="64"/>
        </bottom>
        <vertical/>
        <horizontal/>
      </border>
      <protection locked="0" hidden="0"/>
    </dxf>
    <dxf>
      <font>
        <name val="Arial"/>
      </font>
      <border diagonalUp="0" diagonalDown="0">
        <left style="thin">
          <color indexed="64"/>
        </left>
        <right style="thin">
          <color indexed="64"/>
        </right>
        <top style="thin">
          <color indexed="64"/>
        </top>
        <bottom style="thin">
          <color indexed="64"/>
        </bottom>
        <vertical/>
        <horizontal/>
      </border>
      <protection locked="0" hidden="0"/>
    </dxf>
    <dxf>
      <font>
        <name val="Arial"/>
      </font>
      <border diagonalUp="0" diagonalDown="0">
        <left style="thin">
          <color indexed="64"/>
        </left>
        <right style="thin">
          <color indexed="64"/>
        </right>
        <top style="thin">
          <color indexed="64"/>
        </top>
        <bottom style="thin">
          <color indexed="64"/>
        </bottom>
        <vertical/>
        <horizontal/>
      </border>
      <protection locked="0" hidden="0"/>
    </dxf>
    <dxf>
      <font>
        <name val="Arial"/>
      </font>
      <fill>
        <patternFill patternType="solid">
          <fgColor indexed="64"/>
          <bgColor theme="5" tint="0.79998168889431442"/>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name val="Arial"/>
      </font>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theme="1"/>
        <name val="Arial"/>
        <scheme val="minor"/>
      </font>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border>
      <protection locked="0" hidden="0"/>
    </dxf>
    <dxf>
      <font>
        <name val="Arial"/>
      </font>
      <border diagonalUp="0" diagonalDown="0">
        <left style="thin">
          <color indexed="64"/>
        </left>
        <right style="thin">
          <color indexed="64"/>
        </right>
        <top style="thin">
          <color indexed="64"/>
        </top>
        <bottom style="thin">
          <color indexed="64"/>
        </bottom>
        <vertical/>
        <horizontal/>
      </border>
      <protection locked="0" hidden="0"/>
    </dxf>
    <dxf>
      <font>
        <name val="Arial"/>
      </font>
      <border diagonalUp="0" diagonalDown="0">
        <left style="thin">
          <color indexed="64"/>
        </left>
        <right style="thin">
          <color indexed="64"/>
        </right>
        <top style="thin">
          <color indexed="64"/>
        </top>
        <bottom style="thin">
          <color indexed="64"/>
        </bottom>
        <vertical/>
        <horizontal/>
      </border>
      <protection locked="0" hidden="0"/>
    </dxf>
    <dxf>
      <font>
        <name val="Arial"/>
      </font>
      <protection locked="0" hidden="0"/>
    </dxf>
    <dxf>
      <font>
        <strike val="0"/>
        <outline val="0"/>
        <shadow val="0"/>
        <u val="none"/>
        <vertAlign val="baseline"/>
        <sz val="12"/>
        <name val="Arial"/>
        <scheme val="none"/>
      </font>
      <alignment vertical="center" textRotation="0" wrapText="0" indent="0" justifyLastLine="0" shrinkToFit="0" readingOrder="0"/>
      <protection locked="0" hidden="0"/>
    </dxf>
    <dxf>
      <border outline="0">
        <left style="thin">
          <color theme="4" tint="0.39997558519241921"/>
        </left>
      </border>
    </dxf>
    <dxf>
      <font>
        <b val="0"/>
        <i val="0"/>
        <strike val="0"/>
        <condense val="0"/>
        <extend val="0"/>
        <outline val="0"/>
        <shadow val="0"/>
        <u val="none"/>
        <vertAlign val="baseline"/>
        <sz val="11"/>
        <color rgb="FF000000"/>
        <name val="Calibri"/>
        <family val="2"/>
        <scheme val="none"/>
      </font>
    </dxf>
    <dxf>
      <font>
        <b val="0"/>
        <i val="0"/>
        <strike val="0"/>
        <condense val="0"/>
        <extend val="0"/>
        <outline val="0"/>
        <shadow val="0"/>
        <u val="none"/>
        <vertAlign val="baseline"/>
        <sz val="11"/>
        <color rgb="FF000000"/>
        <name val="Calibri"/>
        <family val="2"/>
        <scheme val="none"/>
      </font>
    </dxf>
    <dxf>
      <font>
        <b val="0"/>
        <i val="0"/>
        <strike val="0"/>
        <condense val="0"/>
        <extend val="0"/>
        <outline val="0"/>
        <shadow val="0"/>
        <u val="none"/>
        <vertAlign val="baseline"/>
        <sz val="11"/>
        <color rgb="FF000000"/>
        <name val="Calibri"/>
        <family val="2"/>
        <scheme val="none"/>
      </font>
    </dxf>
    <dxf>
      <font>
        <b val="0"/>
        <i val="0"/>
        <strike val="0"/>
        <condense val="0"/>
        <extend val="0"/>
        <outline val="0"/>
        <shadow val="0"/>
        <u val="none"/>
        <vertAlign val="baseline"/>
        <sz val="11"/>
        <color rgb="FF000000"/>
        <name val="Calibri"/>
        <family val="2"/>
        <scheme val="none"/>
      </font>
    </dxf>
    <dxf>
      <font>
        <b val="0"/>
        <i val="0"/>
        <strike val="0"/>
        <condense val="0"/>
        <extend val="0"/>
        <outline val="0"/>
        <shadow val="0"/>
        <u val="none"/>
        <vertAlign val="baseline"/>
        <sz val="11"/>
        <color rgb="FF000000"/>
        <name val="Calibri"/>
        <family val="2"/>
        <scheme val="none"/>
      </font>
    </dxf>
    <dxf>
      <font>
        <b val="0"/>
        <i val="0"/>
        <strike val="0"/>
        <condense val="0"/>
        <extend val="0"/>
        <outline val="0"/>
        <shadow val="0"/>
        <u val="none"/>
        <vertAlign val="baseline"/>
        <sz val="11"/>
        <color rgb="FF000000"/>
        <name val="Calibri"/>
        <family val="2"/>
        <scheme val="none"/>
      </font>
    </dxf>
    <dxf>
      <font>
        <b val="0"/>
        <i val="0"/>
        <strike val="0"/>
        <condense val="0"/>
        <extend val="0"/>
        <outline val="0"/>
        <shadow val="0"/>
        <u val="none"/>
        <vertAlign val="baseline"/>
        <sz val="11"/>
        <color rgb="FF000000"/>
        <name val="Calibri"/>
        <family val="2"/>
        <scheme val="none"/>
      </font>
    </dxf>
    <dxf>
      <font>
        <b val="0"/>
        <i val="0"/>
        <strike val="0"/>
        <condense val="0"/>
        <extend val="0"/>
        <outline val="0"/>
        <shadow val="0"/>
        <u val="none"/>
        <vertAlign val="baseline"/>
        <sz val="11"/>
        <color rgb="FF000000"/>
        <name val="Calibri"/>
        <family val="2"/>
        <scheme val="none"/>
      </font>
    </dxf>
    <dxf>
      <font>
        <b/>
        <i val="0"/>
        <strike val="0"/>
        <condense val="0"/>
        <extend val="0"/>
        <outline val="0"/>
        <shadow val="0"/>
        <u val="none"/>
        <vertAlign val="baseline"/>
        <sz val="11"/>
        <color rgb="FF000000"/>
        <name val="Calibri"/>
        <family val="2"/>
        <scheme val="none"/>
      </font>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1"/>
        <color rgb="FF000000"/>
        <name val="Calibri"/>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'3. Cylinder size'!$B$8</c:f>
              <c:strCache>
                <c:ptCount val="1"/>
                <c:pt idx="0">
                  <c:v>Annual Measurement (Count) Automated input</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BAC-456F-9FE3-7E4054BE4D8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BAC-456F-9FE3-7E4054BE4D8C}"/>
              </c:ext>
            </c:extLst>
          </c:dPt>
          <c:dLbls>
            <c:numFmt formatCode="0%" sourceLinked="0"/>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Cylinder size'!$A$9:$A$10</c:f>
              <c:strCache>
                <c:ptCount val="2"/>
                <c:pt idx="0">
                  <c:v>Number of large nitrous oxide cylinders procured</c:v>
                </c:pt>
                <c:pt idx="1">
                  <c:v>Number of small nitrous oxide cylinders procured</c:v>
                </c:pt>
              </c:strCache>
            </c:strRef>
          </c:cat>
          <c:val>
            <c:numRef>
              <c:f>'3. Cylinder size'!$B$9:$B$10</c:f>
              <c:numCache>
                <c:formatCode>General</c:formatCode>
                <c:ptCount val="2"/>
                <c:pt idx="0">
                  <c:v>15</c:v>
                </c:pt>
                <c:pt idx="1">
                  <c:v>20</c:v>
                </c:pt>
              </c:numCache>
            </c:numRef>
          </c:val>
          <c:extLst>
            <c:ext xmlns:c16="http://schemas.microsoft.com/office/drawing/2014/chart" uri="{C3380CC4-5D6E-409C-BE32-E72D297353CC}">
              <c16:uniqueId val="{00000000-9703-47DF-9C9F-51F32DD3B1CC}"/>
            </c:ext>
          </c:extLst>
        </c:ser>
        <c:dLbls>
          <c:showLegendKey val="0"/>
          <c:showVal val="0"/>
          <c:showCatName val="0"/>
          <c:showSerName val="0"/>
          <c:showPercent val="0"/>
          <c:showBubbleSize val="0"/>
          <c:showLeaderLines val="1"/>
        </c:dLbls>
        <c:firstSliceAng val="0"/>
        <c:holeSize val="42"/>
      </c:doughnutChart>
      <c:spPr>
        <a:noFill/>
        <a:ln>
          <a:noFill/>
        </a:ln>
        <a:effectLst/>
      </c:spPr>
    </c:plotArea>
    <c:legend>
      <c:legendPos val="r"/>
      <c:layout>
        <c:manualLayout>
          <c:xMode val="edge"/>
          <c:yMode val="edge"/>
          <c:x val="0.46487250424258297"/>
          <c:y val="0.15223819444444439"/>
          <c:w val="0.51849547912540039"/>
          <c:h val="0.6996312500000000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'3. Cylinder size'!$B$17</c:f>
              <c:strCache>
                <c:ptCount val="1"/>
                <c:pt idx="0">
                  <c:v>Annual Measurement (Count) Automated input</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ED1-4FED-851F-A7D1169155E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ED1-4FED-851F-A7D1169155E6}"/>
              </c:ext>
            </c:extLst>
          </c:dPt>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Cylinder size'!$A$18:$A$19</c:f>
              <c:strCache>
                <c:ptCount val="2"/>
                <c:pt idx="0">
                  <c:v>Number of large nitrous oxide cylinders procured</c:v>
                </c:pt>
                <c:pt idx="1">
                  <c:v>Number of small nitrous oxide cylinders procured</c:v>
                </c:pt>
              </c:strCache>
            </c:strRef>
          </c:cat>
          <c:val>
            <c:numRef>
              <c:f>'3. Cylinder size'!$B$18:$B$19</c:f>
              <c:numCache>
                <c:formatCode>General</c:formatCode>
                <c:ptCount val="2"/>
                <c:pt idx="0">
                  <c:v>15</c:v>
                </c:pt>
                <c:pt idx="1">
                  <c:v>20</c:v>
                </c:pt>
              </c:numCache>
            </c:numRef>
          </c:val>
          <c:extLst>
            <c:ext xmlns:c16="http://schemas.microsoft.com/office/drawing/2014/chart" uri="{C3380CC4-5D6E-409C-BE32-E72D297353CC}">
              <c16:uniqueId val="{00000004-EED1-4FED-851F-A7D1169155E6}"/>
            </c:ext>
          </c:extLst>
        </c:ser>
        <c:dLbls>
          <c:showLegendKey val="0"/>
          <c:showVal val="0"/>
          <c:showCatName val="0"/>
          <c:showSerName val="0"/>
          <c:showPercent val="0"/>
          <c:showBubbleSize val="0"/>
          <c:showLeaderLines val="1"/>
        </c:dLbls>
        <c:firstSliceAng val="0"/>
        <c:holeSize val="42"/>
      </c:doughnutChart>
      <c:spPr>
        <a:noFill/>
        <a:ln>
          <a:noFill/>
        </a:ln>
        <a:effectLst/>
      </c:spPr>
    </c:plotArea>
    <c:legend>
      <c:legendPos val="r"/>
      <c:layout>
        <c:manualLayout>
          <c:xMode val="edge"/>
          <c:yMode val="edge"/>
          <c:x val="0.46487250424258297"/>
          <c:y val="0.20339111111111108"/>
          <c:w val="0.51849547912540039"/>
          <c:h val="0.60261722222222225"/>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Improvement chart'!$H$17:$I$17</c:f>
              <c:strCache>
                <c:ptCount val="2"/>
                <c:pt idx="0">
                  <c:v>Hospital 1</c:v>
                </c:pt>
                <c:pt idx="1">
                  <c:v>Clinical Area 1</c:v>
                </c:pt>
              </c:strCache>
            </c:strRef>
          </c:tx>
          <c:spPr>
            <a:solidFill>
              <a:schemeClr val="accent1"/>
            </a:solidFill>
            <a:ln>
              <a:noFill/>
            </a:ln>
            <a:effectLst/>
          </c:spPr>
          <c:invertIfNegative val="0"/>
          <c:cat>
            <c:strRef>
              <c:f>'3. Improvement chart'!$J$16:$U$16</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'3. Improvement chart'!$J$17:$U$17</c:f>
              <c:numCache>
                <c:formatCode>General</c:formatCode>
                <c:ptCount val="12"/>
                <c:pt idx="0">
                  <c:v>8093</c:v>
                </c:pt>
                <c:pt idx="1">
                  <c:v>8043</c:v>
                </c:pt>
                <c:pt idx="2">
                  <c:v>7993</c:v>
                </c:pt>
                <c:pt idx="3">
                  <c:v>7943</c:v>
                </c:pt>
                <c:pt idx="4">
                  <c:v>7893</c:v>
                </c:pt>
                <c:pt idx="5">
                  <c:v>7843</c:v>
                </c:pt>
                <c:pt idx="6">
                  <c:v>7793</c:v>
                </c:pt>
                <c:pt idx="7">
                  <c:v>7743</c:v>
                </c:pt>
                <c:pt idx="8">
                  <c:v>7693</c:v>
                </c:pt>
                <c:pt idx="9">
                  <c:v>7643</c:v>
                </c:pt>
                <c:pt idx="10">
                  <c:v>7593</c:v>
                </c:pt>
                <c:pt idx="11">
                  <c:v>7543</c:v>
                </c:pt>
              </c:numCache>
            </c:numRef>
          </c:val>
          <c:extLst>
            <c:ext xmlns:c16="http://schemas.microsoft.com/office/drawing/2014/chart" uri="{C3380CC4-5D6E-409C-BE32-E72D297353CC}">
              <c16:uniqueId val="{00000000-355B-482B-A291-954ED5317E88}"/>
            </c:ext>
          </c:extLst>
        </c:ser>
        <c:ser>
          <c:idx val="1"/>
          <c:order val="1"/>
          <c:tx>
            <c:strRef>
              <c:f>'3. Improvement chart'!$H$18:$I$18</c:f>
              <c:strCache>
                <c:ptCount val="2"/>
                <c:pt idx="0">
                  <c:v>Hospital 1</c:v>
                </c:pt>
                <c:pt idx="1">
                  <c:v>Clinical Area 2</c:v>
                </c:pt>
              </c:strCache>
            </c:strRef>
          </c:tx>
          <c:spPr>
            <a:solidFill>
              <a:schemeClr val="accent2"/>
            </a:solidFill>
            <a:ln>
              <a:noFill/>
            </a:ln>
            <a:effectLst/>
          </c:spPr>
          <c:invertIfNegative val="0"/>
          <c:cat>
            <c:strRef>
              <c:f>'3. Improvement chart'!$J$16:$U$16</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'3. Improvement chart'!$J$18:$U$18</c:f>
              <c:numCache>
                <c:formatCode>General</c:formatCode>
                <c:ptCount val="12"/>
              </c:numCache>
            </c:numRef>
          </c:val>
          <c:extLst>
            <c:ext xmlns:c16="http://schemas.microsoft.com/office/drawing/2014/chart" uri="{C3380CC4-5D6E-409C-BE32-E72D297353CC}">
              <c16:uniqueId val="{00000001-355B-482B-A291-954ED5317E88}"/>
            </c:ext>
          </c:extLst>
        </c:ser>
        <c:ser>
          <c:idx val="2"/>
          <c:order val="2"/>
          <c:tx>
            <c:strRef>
              <c:f>'3. Improvement chart'!$H$19:$I$19</c:f>
              <c:strCache>
                <c:ptCount val="2"/>
                <c:pt idx="0">
                  <c:v>Hospital 1</c:v>
                </c:pt>
                <c:pt idx="1">
                  <c:v>Clinical Area 3</c:v>
                </c:pt>
              </c:strCache>
            </c:strRef>
          </c:tx>
          <c:spPr>
            <a:solidFill>
              <a:schemeClr val="accent3"/>
            </a:solidFill>
            <a:ln>
              <a:noFill/>
            </a:ln>
            <a:effectLst/>
          </c:spPr>
          <c:invertIfNegative val="0"/>
          <c:cat>
            <c:strRef>
              <c:f>'3. Improvement chart'!$J$16:$U$16</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'3. Improvement chart'!$J$19:$U$19</c:f>
              <c:numCache>
                <c:formatCode>General</c:formatCode>
                <c:ptCount val="12"/>
              </c:numCache>
            </c:numRef>
          </c:val>
          <c:extLst>
            <c:ext xmlns:c16="http://schemas.microsoft.com/office/drawing/2014/chart" uri="{C3380CC4-5D6E-409C-BE32-E72D297353CC}">
              <c16:uniqueId val="{00000002-355B-482B-A291-954ED5317E88}"/>
            </c:ext>
          </c:extLst>
        </c:ser>
        <c:ser>
          <c:idx val="3"/>
          <c:order val="3"/>
          <c:tx>
            <c:strRef>
              <c:f>'3. Improvement chart'!$H$20:$I$20</c:f>
              <c:strCache>
                <c:ptCount val="2"/>
                <c:pt idx="0">
                  <c:v>Hospital 1</c:v>
                </c:pt>
                <c:pt idx="1">
                  <c:v>Clinical Area 4</c:v>
                </c:pt>
              </c:strCache>
            </c:strRef>
          </c:tx>
          <c:spPr>
            <a:solidFill>
              <a:schemeClr val="accent4"/>
            </a:solidFill>
            <a:ln>
              <a:noFill/>
            </a:ln>
            <a:effectLst/>
          </c:spPr>
          <c:invertIfNegative val="0"/>
          <c:cat>
            <c:strRef>
              <c:f>'3. Improvement chart'!$J$16:$U$16</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'3. Improvement chart'!$J$20:$U$20</c:f>
              <c:numCache>
                <c:formatCode>General</c:formatCode>
                <c:ptCount val="12"/>
              </c:numCache>
            </c:numRef>
          </c:val>
          <c:extLst>
            <c:ext xmlns:c16="http://schemas.microsoft.com/office/drawing/2014/chart" uri="{C3380CC4-5D6E-409C-BE32-E72D297353CC}">
              <c16:uniqueId val="{00000003-355B-482B-A291-954ED5317E88}"/>
            </c:ext>
          </c:extLst>
        </c:ser>
        <c:ser>
          <c:idx val="4"/>
          <c:order val="4"/>
          <c:tx>
            <c:strRef>
              <c:f>'3. Improvement chart'!$H$21:$I$21</c:f>
              <c:strCache>
                <c:ptCount val="2"/>
                <c:pt idx="0">
                  <c:v>Hospital 1</c:v>
                </c:pt>
                <c:pt idx="1">
                  <c:v>Clinical Area 5</c:v>
                </c:pt>
              </c:strCache>
            </c:strRef>
          </c:tx>
          <c:spPr>
            <a:solidFill>
              <a:schemeClr val="accent5"/>
            </a:solidFill>
            <a:ln>
              <a:noFill/>
            </a:ln>
            <a:effectLst/>
          </c:spPr>
          <c:invertIfNegative val="0"/>
          <c:cat>
            <c:strRef>
              <c:f>'3. Improvement chart'!$J$16:$U$16</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'3. Improvement chart'!$J$21:$U$21</c:f>
              <c:numCache>
                <c:formatCode>General</c:formatCode>
                <c:ptCount val="12"/>
              </c:numCache>
            </c:numRef>
          </c:val>
          <c:extLst>
            <c:ext xmlns:c16="http://schemas.microsoft.com/office/drawing/2014/chart" uri="{C3380CC4-5D6E-409C-BE32-E72D297353CC}">
              <c16:uniqueId val="{00000004-355B-482B-A291-954ED5317E88}"/>
            </c:ext>
          </c:extLst>
        </c:ser>
        <c:ser>
          <c:idx val="5"/>
          <c:order val="5"/>
          <c:tx>
            <c:strRef>
              <c:f>'3. Improvement chart'!$H$22:$I$22</c:f>
              <c:strCache>
                <c:ptCount val="2"/>
                <c:pt idx="0">
                  <c:v>Hospital 2</c:v>
                </c:pt>
                <c:pt idx="1">
                  <c:v>Clinical Area 1</c:v>
                </c:pt>
              </c:strCache>
            </c:strRef>
          </c:tx>
          <c:spPr>
            <a:solidFill>
              <a:schemeClr val="accent6"/>
            </a:solidFill>
            <a:ln>
              <a:noFill/>
            </a:ln>
            <a:effectLst/>
          </c:spPr>
          <c:invertIfNegative val="0"/>
          <c:cat>
            <c:strRef>
              <c:f>'3. Improvement chart'!$J$16:$U$16</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'3. Improvement chart'!$J$22:$U$22</c:f>
              <c:numCache>
                <c:formatCode>General</c:formatCode>
                <c:ptCount val="12"/>
                <c:pt idx="0">
                  <c:v>8093</c:v>
                </c:pt>
                <c:pt idx="1">
                  <c:v>8043</c:v>
                </c:pt>
                <c:pt idx="2">
                  <c:v>7993</c:v>
                </c:pt>
                <c:pt idx="3">
                  <c:v>7943</c:v>
                </c:pt>
                <c:pt idx="4">
                  <c:v>7893</c:v>
                </c:pt>
                <c:pt idx="5">
                  <c:v>7843</c:v>
                </c:pt>
                <c:pt idx="6">
                  <c:v>7793</c:v>
                </c:pt>
                <c:pt idx="7">
                  <c:v>7743</c:v>
                </c:pt>
                <c:pt idx="8">
                  <c:v>7693</c:v>
                </c:pt>
                <c:pt idx="9">
                  <c:v>7643</c:v>
                </c:pt>
                <c:pt idx="10">
                  <c:v>7593</c:v>
                </c:pt>
                <c:pt idx="11">
                  <c:v>7543</c:v>
                </c:pt>
              </c:numCache>
            </c:numRef>
          </c:val>
          <c:extLst>
            <c:ext xmlns:c16="http://schemas.microsoft.com/office/drawing/2014/chart" uri="{C3380CC4-5D6E-409C-BE32-E72D297353CC}">
              <c16:uniqueId val="{00000005-355B-482B-A291-954ED5317E88}"/>
            </c:ext>
          </c:extLst>
        </c:ser>
        <c:ser>
          <c:idx val="6"/>
          <c:order val="6"/>
          <c:tx>
            <c:strRef>
              <c:f>'3. Improvement chart'!$H$23:$I$23</c:f>
              <c:strCache>
                <c:ptCount val="2"/>
                <c:pt idx="0">
                  <c:v>Hospital 3</c:v>
                </c:pt>
                <c:pt idx="1">
                  <c:v>Clinical Area 2</c:v>
                </c:pt>
              </c:strCache>
            </c:strRef>
          </c:tx>
          <c:spPr>
            <a:solidFill>
              <a:schemeClr val="accent1">
                <a:lumMod val="60000"/>
              </a:schemeClr>
            </a:solidFill>
            <a:ln>
              <a:noFill/>
            </a:ln>
            <a:effectLst/>
          </c:spPr>
          <c:invertIfNegative val="0"/>
          <c:cat>
            <c:strRef>
              <c:f>'3. Improvement chart'!$J$16:$U$16</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'3. Improvement chart'!$J$23:$U$23</c:f>
              <c:numCache>
                <c:formatCode>General</c:formatCode>
                <c:ptCount val="12"/>
                <c:pt idx="0">
                  <c:v>3899</c:v>
                </c:pt>
                <c:pt idx="1">
                  <c:v>3879</c:v>
                </c:pt>
                <c:pt idx="2">
                  <c:v>3859</c:v>
                </c:pt>
                <c:pt idx="3">
                  <c:v>3839</c:v>
                </c:pt>
                <c:pt idx="4">
                  <c:v>3819</c:v>
                </c:pt>
                <c:pt idx="5">
                  <c:v>3799</c:v>
                </c:pt>
                <c:pt idx="6">
                  <c:v>3779</c:v>
                </c:pt>
                <c:pt idx="7">
                  <c:v>3759</c:v>
                </c:pt>
                <c:pt idx="8">
                  <c:v>3739</c:v>
                </c:pt>
                <c:pt idx="9">
                  <c:v>3719</c:v>
                </c:pt>
                <c:pt idx="10">
                  <c:v>3699</c:v>
                </c:pt>
                <c:pt idx="11">
                  <c:v>3679</c:v>
                </c:pt>
              </c:numCache>
            </c:numRef>
          </c:val>
          <c:extLst>
            <c:ext xmlns:c16="http://schemas.microsoft.com/office/drawing/2014/chart" uri="{C3380CC4-5D6E-409C-BE32-E72D297353CC}">
              <c16:uniqueId val="{00000006-355B-482B-A291-954ED5317E88}"/>
            </c:ext>
          </c:extLst>
        </c:ser>
        <c:ser>
          <c:idx val="7"/>
          <c:order val="7"/>
          <c:tx>
            <c:strRef>
              <c:f>'3. Improvement chart'!$H$24:$I$24</c:f>
              <c:strCache>
                <c:ptCount val="2"/>
                <c:pt idx="0">
                  <c:v>Hospital 4</c:v>
                </c:pt>
                <c:pt idx="1">
                  <c:v>Clinical Area 3</c:v>
                </c:pt>
              </c:strCache>
            </c:strRef>
          </c:tx>
          <c:spPr>
            <a:solidFill>
              <a:schemeClr val="accent2">
                <a:lumMod val="60000"/>
              </a:schemeClr>
            </a:solidFill>
            <a:ln>
              <a:noFill/>
            </a:ln>
            <a:effectLst/>
          </c:spPr>
          <c:invertIfNegative val="0"/>
          <c:cat>
            <c:strRef>
              <c:f>'3. Improvement chart'!$J$16:$U$16</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'3. Improvement chart'!$J$24:$U$24</c:f>
              <c:numCache>
                <c:formatCode>General</c:formatCode>
                <c:ptCount val="12"/>
              </c:numCache>
            </c:numRef>
          </c:val>
          <c:extLst>
            <c:ext xmlns:c16="http://schemas.microsoft.com/office/drawing/2014/chart" uri="{C3380CC4-5D6E-409C-BE32-E72D297353CC}">
              <c16:uniqueId val="{00000007-355B-482B-A291-954ED5317E88}"/>
            </c:ext>
          </c:extLst>
        </c:ser>
        <c:ser>
          <c:idx val="8"/>
          <c:order val="8"/>
          <c:tx>
            <c:strRef>
              <c:f>'3. Improvement chart'!$H$25:$I$25</c:f>
              <c:strCache>
                <c:ptCount val="2"/>
                <c:pt idx="0">
                  <c:v>Hospital 5</c:v>
                </c:pt>
                <c:pt idx="1">
                  <c:v>Clinical Area 4</c:v>
                </c:pt>
              </c:strCache>
            </c:strRef>
          </c:tx>
          <c:spPr>
            <a:solidFill>
              <a:schemeClr val="accent3">
                <a:lumMod val="60000"/>
              </a:schemeClr>
            </a:solidFill>
            <a:ln>
              <a:noFill/>
            </a:ln>
            <a:effectLst/>
          </c:spPr>
          <c:invertIfNegative val="0"/>
          <c:cat>
            <c:strRef>
              <c:f>'3. Improvement chart'!$J$16:$U$16</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'3. Improvement chart'!$J$25:$U$25</c:f>
              <c:numCache>
                <c:formatCode>General</c:formatCode>
                <c:ptCount val="12"/>
              </c:numCache>
            </c:numRef>
          </c:val>
          <c:extLst>
            <c:ext xmlns:c16="http://schemas.microsoft.com/office/drawing/2014/chart" uri="{C3380CC4-5D6E-409C-BE32-E72D297353CC}">
              <c16:uniqueId val="{00000008-355B-482B-A291-954ED5317E88}"/>
            </c:ext>
          </c:extLst>
        </c:ser>
        <c:ser>
          <c:idx val="9"/>
          <c:order val="9"/>
          <c:tx>
            <c:strRef>
              <c:f>'3. Improvement chart'!$H$26:$I$26</c:f>
              <c:strCache>
                <c:ptCount val="2"/>
                <c:pt idx="0">
                  <c:v>Hospital 6</c:v>
                </c:pt>
                <c:pt idx="1">
                  <c:v>Clinical Area 5</c:v>
                </c:pt>
              </c:strCache>
            </c:strRef>
          </c:tx>
          <c:spPr>
            <a:solidFill>
              <a:schemeClr val="accent4">
                <a:lumMod val="60000"/>
              </a:schemeClr>
            </a:solidFill>
            <a:ln>
              <a:noFill/>
            </a:ln>
            <a:effectLst/>
          </c:spPr>
          <c:invertIfNegative val="0"/>
          <c:cat>
            <c:strRef>
              <c:f>'3. Improvement chart'!$J$16:$U$16</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'3. Improvement chart'!$J$26:$U$26</c:f>
              <c:numCache>
                <c:formatCode>General</c:formatCode>
                <c:ptCount val="12"/>
              </c:numCache>
            </c:numRef>
          </c:val>
          <c:extLst>
            <c:ext xmlns:c16="http://schemas.microsoft.com/office/drawing/2014/chart" uri="{C3380CC4-5D6E-409C-BE32-E72D297353CC}">
              <c16:uniqueId val="{00000009-355B-482B-A291-954ED5317E88}"/>
            </c:ext>
          </c:extLst>
        </c:ser>
        <c:dLbls>
          <c:showLegendKey val="0"/>
          <c:showVal val="0"/>
          <c:showCatName val="0"/>
          <c:showSerName val="0"/>
          <c:showPercent val="0"/>
          <c:showBubbleSize val="0"/>
        </c:dLbls>
        <c:gapWidth val="219"/>
        <c:overlap val="-27"/>
        <c:axId val="483017824"/>
        <c:axId val="483018304"/>
      </c:barChart>
      <c:catAx>
        <c:axId val="48301782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GB"/>
                  <a:t>Month</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83018304"/>
        <c:crosses val="autoZero"/>
        <c:auto val="1"/>
        <c:lblAlgn val="ctr"/>
        <c:lblOffset val="100"/>
        <c:noMultiLvlLbl val="0"/>
      </c:catAx>
      <c:valAx>
        <c:axId val="483018304"/>
        <c:scaling>
          <c:orientation val="minMax"/>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GB"/>
                  <a:t>Total monthly tCO2e</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crossAx val="483017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1</xdr:row>
      <xdr:rowOff>14138</xdr:rowOff>
    </xdr:from>
    <xdr:to>
      <xdr:col>0</xdr:col>
      <xdr:colOff>1087876</xdr:colOff>
      <xdr:row>3</xdr:row>
      <xdr:rowOff>19050</xdr:rowOff>
    </xdr:to>
    <xdr:pic>
      <xdr:nvPicPr>
        <xdr:cNvPr id="2" name="Picture 1">
          <a:extLst>
            <a:ext uri="{FF2B5EF4-FFF2-40B4-BE49-F238E27FC236}">
              <a16:creationId xmlns:a16="http://schemas.microsoft.com/office/drawing/2014/main" id="{B1DC8114-A747-4AF1-866D-7D8A76FB6E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04638"/>
          <a:ext cx="954526" cy="38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1</xdr:row>
      <xdr:rowOff>14138</xdr:rowOff>
    </xdr:from>
    <xdr:to>
      <xdr:col>0</xdr:col>
      <xdr:colOff>1087876</xdr:colOff>
      <xdr:row>3</xdr:row>
      <xdr:rowOff>19050</xdr:rowOff>
    </xdr:to>
    <xdr:pic>
      <xdr:nvPicPr>
        <xdr:cNvPr id="2" name="Picture 1">
          <a:extLst>
            <a:ext uri="{FF2B5EF4-FFF2-40B4-BE49-F238E27FC236}">
              <a16:creationId xmlns:a16="http://schemas.microsoft.com/office/drawing/2014/main" id="{0A9D3771-F237-4870-9629-785A0742D8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04638"/>
          <a:ext cx="954526" cy="38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193254</xdr:colOff>
      <xdr:row>4</xdr:row>
      <xdr:rowOff>9151</xdr:rowOff>
    </xdr:from>
    <xdr:to>
      <xdr:col>0</xdr:col>
      <xdr:colOff>1857829</xdr:colOff>
      <xdr:row>8</xdr:row>
      <xdr:rowOff>20333</xdr:rowOff>
    </xdr:to>
    <xdr:pic>
      <xdr:nvPicPr>
        <xdr:cNvPr id="18" name="Picture 17">
          <a:extLst>
            <a:ext uri="{FF2B5EF4-FFF2-40B4-BE49-F238E27FC236}">
              <a16:creationId xmlns:a16="http://schemas.microsoft.com/office/drawing/2014/main" id="{00C64072-DF38-4642-B8CF-33862CC1EB0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512"/>
        <a:stretch/>
      </xdr:blipFill>
      <xdr:spPr bwMode="auto">
        <a:xfrm>
          <a:off x="193254" y="733051"/>
          <a:ext cx="1673646" cy="7350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2092778</xdr:colOff>
      <xdr:row>4</xdr:row>
      <xdr:rowOff>44983</xdr:rowOff>
    </xdr:from>
    <xdr:to>
      <xdr:col>2</xdr:col>
      <xdr:colOff>0</xdr:colOff>
      <xdr:row>8</xdr:row>
      <xdr:rowOff>49815</xdr:rowOff>
    </xdr:to>
    <xdr:pic>
      <xdr:nvPicPr>
        <xdr:cNvPr id="3" name="Picture 2">
          <a:extLst>
            <a:ext uri="{FF2B5EF4-FFF2-40B4-BE49-F238E27FC236}">
              <a16:creationId xmlns:a16="http://schemas.microsoft.com/office/drawing/2014/main" id="{09B62BC7-C562-486C-A820-8D775881DD2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970"/>
        <a:stretch/>
      </xdr:blipFill>
      <xdr:spPr bwMode="auto">
        <a:xfrm>
          <a:off x="2092778" y="752554"/>
          <a:ext cx="2449739" cy="712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133350</xdr:colOff>
      <xdr:row>1</xdr:row>
      <xdr:rowOff>14138</xdr:rowOff>
    </xdr:from>
    <xdr:to>
      <xdr:col>0</xdr:col>
      <xdr:colOff>1087876</xdr:colOff>
      <xdr:row>3</xdr:row>
      <xdr:rowOff>19050</xdr:rowOff>
    </xdr:to>
    <xdr:pic>
      <xdr:nvPicPr>
        <xdr:cNvPr id="2" name="Picture 1">
          <a:extLst>
            <a:ext uri="{FF2B5EF4-FFF2-40B4-BE49-F238E27FC236}">
              <a16:creationId xmlns:a16="http://schemas.microsoft.com/office/drawing/2014/main" id="{740E7059-DC3C-43ED-9256-6C32F6241E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04638"/>
          <a:ext cx="954526" cy="38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361948</xdr:colOff>
      <xdr:row>7</xdr:row>
      <xdr:rowOff>0</xdr:rowOff>
    </xdr:from>
    <xdr:to>
      <xdr:col>4</xdr:col>
      <xdr:colOff>1628775</xdr:colOff>
      <xdr:row>10</xdr:row>
      <xdr:rowOff>297000</xdr:rowOff>
    </xdr:to>
    <xdr:graphicFrame macro="">
      <xdr:nvGraphicFramePr>
        <xdr:cNvPr id="3" name="Chart 2">
          <a:extLst>
            <a:ext uri="{FF2B5EF4-FFF2-40B4-BE49-F238E27FC236}">
              <a16:creationId xmlns:a16="http://schemas.microsoft.com/office/drawing/2014/main" id="{CAC8257C-ECDD-3C55-F04E-3CEAAD163B42}"/>
            </a:ext>
            <a:ext uri="{147F2762-F138-4A5C-976F-8EAC2B608ADB}">
              <a16:predDERef xmlns:a16="http://schemas.microsoft.com/office/drawing/2014/main" pred="{740E7059-DC3C-43ED-9256-6C32F6241E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314325</xdr:colOff>
      <xdr:row>16</xdr:row>
      <xdr:rowOff>0</xdr:rowOff>
    </xdr:from>
    <xdr:to>
      <xdr:col>4</xdr:col>
      <xdr:colOff>1647825</xdr:colOff>
      <xdr:row>19</xdr:row>
      <xdr:rowOff>211275</xdr:rowOff>
    </xdr:to>
    <xdr:graphicFrame macro="">
      <xdr:nvGraphicFramePr>
        <xdr:cNvPr id="5" name="Chart 4">
          <a:extLst>
            <a:ext uri="{FF2B5EF4-FFF2-40B4-BE49-F238E27FC236}">
              <a16:creationId xmlns:a16="http://schemas.microsoft.com/office/drawing/2014/main" id="{42547A51-0E7E-46D4-9C8A-1CFA00B3272A}"/>
            </a:ext>
            <a:ext uri="{147F2762-F138-4A5C-976F-8EAC2B608ADB}">
              <a16:predDERef xmlns:a16="http://schemas.microsoft.com/office/drawing/2014/main" pred="{CAC8257C-ECDD-3C55-F04E-3CEAAD163B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133350</xdr:colOff>
      <xdr:row>1</xdr:row>
      <xdr:rowOff>14138</xdr:rowOff>
    </xdr:from>
    <xdr:to>
      <xdr:col>0</xdr:col>
      <xdr:colOff>1087876</xdr:colOff>
      <xdr:row>3</xdr:row>
      <xdr:rowOff>19050</xdr:rowOff>
    </xdr:to>
    <xdr:pic>
      <xdr:nvPicPr>
        <xdr:cNvPr id="2" name="Picture 1">
          <a:extLst>
            <a:ext uri="{FF2B5EF4-FFF2-40B4-BE49-F238E27FC236}">
              <a16:creationId xmlns:a16="http://schemas.microsoft.com/office/drawing/2014/main" id="{4DD400F4-6B26-4C64-8CE5-E0710A3D3E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04638"/>
          <a:ext cx="954526" cy="38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133350</xdr:colOff>
      <xdr:row>1</xdr:row>
      <xdr:rowOff>14138</xdr:rowOff>
    </xdr:from>
    <xdr:to>
      <xdr:col>0</xdr:col>
      <xdr:colOff>1087876</xdr:colOff>
      <xdr:row>3</xdr:row>
      <xdr:rowOff>19050</xdr:rowOff>
    </xdr:to>
    <xdr:pic>
      <xdr:nvPicPr>
        <xdr:cNvPr id="2" name="Picture 1">
          <a:extLst>
            <a:ext uri="{FF2B5EF4-FFF2-40B4-BE49-F238E27FC236}">
              <a16:creationId xmlns:a16="http://schemas.microsoft.com/office/drawing/2014/main" id="{1C46350A-29A6-46DC-9051-ADA514B15E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04638"/>
          <a:ext cx="954526" cy="38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0</xdr:col>
      <xdr:colOff>114300</xdr:colOff>
      <xdr:row>21</xdr:row>
      <xdr:rowOff>40480</xdr:rowOff>
    </xdr:from>
    <xdr:to>
      <xdr:col>5</xdr:col>
      <xdr:colOff>1019175</xdr:colOff>
      <xdr:row>41</xdr:row>
      <xdr:rowOff>92473</xdr:rowOff>
    </xdr:to>
    <xdr:graphicFrame macro="">
      <xdr:nvGraphicFramePr>
        <xdr:cNvPr id="5" name="Chart 4">
          <a:extLst>
            <a:ext uri="{FF2B5EF4-FFF2-40B4-BE49-F238E27FC236}">
              <a16:creationId xmlns:a16="http://schemas.microsoft.com/office/drawing/2014/main" id="{4AF70031-21BE-999A-449D-63E7AF3FFB1A}"/>
            </a:ext>
            <a:ext uri="{147F2762-F138-4A5C-976F-8EAC2B608ADB}">
              <a16:predDERef xmlns:a16="http://schemas.microsoft.com/office/drawing/2014/main" pred="{1C46350A-29A6-46DC-9051-ADA514B15E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0</xdr:col>
      <xdr:colOff>67469</xdr:colOff>
      <xdr:row>11</xdr:row>
      <xdr:rowOff>264914</xdr:rowOff>
    </xdr:from>
    <xdr:to>
      <xdr:col>3</xdr:col>
      <xdr:colOff>0</xdr:colOff>
      <xdr:row>17</xdr:row>
      <xdr:rowOff>245467</xdr:rowOff>
    </xdr:to>
    <mc:AlternateContent xmlns:mc="http://schemas.openxmlformats.org/markup-compatibility/2006" xmlns:sle15="http://schemas.microsoft.com/office/drawing/2012/slicer">
      <mc:Choice Requires="sle15">
        <xdr:graphicFrame macro="">
          <xdr:nvGraphicFramePr>
            <xdr:cNvPr id="6" name="Hospital">
              <a:extLst>
                <a:ext uri="{FF2B5EF4-FFF2-40B4-BE49-F238E27FC236}">
                  <a16:creationId xmlns:a16="http://schemas.microsoft.com/office/drawing/2014/main" id="{F19C75EB-DF79-A1B9-2473-AE855BE4E671}"/>
                </a:ext>
              </a:extLst>
            </xdr:cNvPr>
            <xdr:cNvGraphicFramePr/>
          </xdr:nvGraphicFramePr>
          <xdr:xfrm>
            <a:off x="0" y="0"/>
            <a:ext cx="0" cy="0"/>
          </xdr:xfrm>
          <a:graphic>
            <a:graphicData uri="http://schemas.microsoft.com/office/drawing/2010/slicer">
              <sle:slicer xmlns:sle="http://schemas.microsoft.com/office/drawing/2010/slicer" name="Hospital"/>
            </a:graphicData>
          </a:graphic>
        </xdr:graphicFrame>
      </mc:Choice>
      <mc:Fallback xmlns="">
        <xdr:sp macro="" textlink="">
          <xdr:nvSpPr>
            <xdr:cNvPr id="0" name=""/>
            <xdr:cNvSpPr>
              <a:spLocks noTextEdit="1"/>
            </xdr:cNvSpPr>
          </xdr:nvSpPr>
          <xdr:spPr>
            <a:xfrm>
              <a:off x="67469" y="2732881"/>
              <a:ext cx="4990306" cy="2388394"/>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3</xdr:col>
      <xdr:colOff>38100</xdr:colOff>
      <xdr:row>12</xdr:row>
      <xdr:rowOff>12103</xdr:rowOff>
    </xdr:from>
    <xdr:to>
      <xdr:col>5</xdr:col>
      <xdr:colOff>952500</xdr:colOff>
      <xdr:row>17</xdr:row>
      <xdr:rowOff>258167</xdr:rowOff>
    </xdr:to>
    <mc:AlternateContent xmlns:mc="http://schemas.openxmlformats.org/markup-compatibility/2006" xmlns:sle15="http://schemas.microsoft.com/office/drawing/2012/slicer">
      <mc:Choice Requires="sle15">
        <xdr:graphicFrame macro="">
          <xdr:nvGraphicFramePr>
            <xdr:cNvPr id="7" name="Clinical Area">
              <a:extLst>
                <a:ext uri="{FF2B5EF4-FFF2-40B4-BE49-F238E27FC236}">
                  <a16:creationId xmlns:a16="http://schemas.microsoft.com/office/drawing/2014/main" id="{F7D0CBD5-EDAB-92A6-9FE0-DCD61D45F16D}"/>
                </a:ext>
              </a:extLst>
            </xdr:cNvPr>
            <xdr:cNvGraphicFramePr/>
          </xdr:nvGraphicFramePr>
          <xdr:xfrm>
            <a:off x="0" y="0"/>
            <a:ext cx="0" cy="0"/>
          </xdr:xfrm>
          <a:graphic>
            <a:graphicData uri="http://schemas.microsoft.com/office/drawing/2010/slicer">
              <sle:slicer xmlns:sle="http://schemas.microsoft.com/office/drawing/2010/slicer" name="Clinical Area"/>
            </a:graphicData>
          </a:graphic>
        </xdr:graphicFrame>
      </mc:Choice>
      <mc:Fallback xmlns="">
        <xdr:sp macro="" textlink="">
          <xdr:nvSpPr>
            <xdr:cNvPr id="0" name=""/>
            <xdr:cNvSpPr>
              <a:spLocks noTextEdit="1"/>
            </xdr:cNvSpPr>
          </xdr:nvSpPr>
          <xdr:spPr>
            <a:xfrm>
              <a:off x="5095875" y="2741611"/>
              <a:ext cx="5086350" cy="2382839"/>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133350</xdr:colOff>
      <xdr:row>1</xdr:row>
      <xdr:rowOff>14138</xdr:rowOff>
    </xdr:from>
    <xdr:to>
      <xdr:col>0</xdr:col>
      <xdr:colOff>1087876</xdr:colOff>
      <xdr:row>3</xdr:row>
      <xdr:rowOff>19050</xdr:rowOff>
    </xdr:to>
    <xdr:pic>
      <xdr:nvPicPr>
        <xdr:cNvPr id="3" name="Picture 2">
          <a:extLst>
            <a:ext uri="{FF2B5EF4-FFF2-40B4-BE49-F238E27FC236}">
              <a16:creationId xmlns:a16="http://schemas.microsoft.com/office/drawing/2014/main" id="{71D0673E-9A31-4AF6-AE86-D271AD594A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04638"/>
          <a:ext cx="954526" cy="38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Claudia Rees" id="{32E03CB6-4664-43DF-BA0F-70BA9F3F4AE6}" userId="S::claudia.rees@uclpartners.com::b3c79329-9b90-4ff8-9d87-90e1235887cf" providerId="AD"/>
</personList>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ospital" xr10:uid="{557E1CDC-1087-4E42-83EF-705B5086EDAA}" sourceName="Hospital">
  <extLst>
    <x:ext xmlns:x15="http://schemas.microsoft.com/office/spreadsheetml/2010/11/main" uri="{2F2917AC-EB37-4324-AD4E-5DD8C200BD13}">
      <x15:tableSlicerCache tableId="8"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linical_Area" xr10:uid="{4C63BF08-791B-4291-88A8-05B409C57E86}" sourceName="Clinical Area">
  <extLst>
    <x:ext xmlns:x15="http://schemas.microsoft.com/office/spreadsheetml/2010/11/main" uri="{2F2917AC-EB37-4324-AD4E-5DD8C200BD13}">
      <x15:tableSlicerCache tableId="8" column="2"/>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ospital" xr10:uid="{C0865AB0-A037-4E62-B847-BDC16F18579B}" cache="Slicer_Hospital" caption="Hospital" style="SlicerStyleOther1" rowHeight="241300"/>
  <slicer name="Clinical Area" xr10:uid="{F45DEA60-EEC2-446B-9DEE-A9E6594162A3}" cache="Slicer_Clinical_Area" caption="Clinical Area"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B9AC251-45F2-44B8-8BDD-4F2AB24562A3}" name="Table14" displayName="Table14" ref="A1:D12" totalsRowShown="0">
  <autoFilter ref="A1:D12" xr:uid="{DB9AC251-45F2-44B8-8BDD-4F2AB24562A3}"/>
  <tableColumns count="4">
    <tableColumn id="1" xr3:uid="{628A0C92-8CA9-4E60-A0D1-583E469D6325}" name="Role"/>
    <tableColumn id="3" xr3:uid="{602298A5-D5CC-4F04-B156-D13040FE7F98}" name="Name"/>
    <tableColumn id="4" xr3:uid="{04E28AD1-2E02-4EE2-B833-272CC4AAB45C}" name="Email"/>
    <tableColumn id="2" xr3:uid="{1FD69514-4004-4C76-8210-4908E345BA47}" name="Contacted?"/>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D284F64-70C1-4585-B4CE-C12CFBB9425D}" name="Table3" displayName="Table3" ref="C7:C9" totalsRowShown="0" headerRowDxfId="5" dataDxfId="4">
  <autoFilter ref="C7:C9" xr:uid="{1D284F64-70C1-4585-B4CE-C12CFBB9425D}"/>
  <tableColumns count="1">
    <tableColumn id="1" xr3:uid="{4D08209D-FD77-44D4-BD37-F0E257F6C791}" name="Yes/No" dataDxfId="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9B266C0-2EE3-402D-A5FB-C10FB2C22822}" name="Table6" displayName="Table6" ref="I7:I8" totalsRowShown="0" headerRowDxfId="2" dataDxfId="1">
  <autoFilter ref="I7:I8" xr:uid="{29B266C0-2EE3-402D-A5FB-C10FB2C22822}"/>
  <tableColumns count="1">
    <tableColumn id="1" xr3:uid="{351DF67A-F6FF-4017-8804-8F712FD89283}" name="GWP100 of NO2"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2EF699A-9246-41E1-B411-5E87963BAF3C}" name="Table58" displayName="Table58" ref="A1:H16" totalsRowShown="0">
  <autoFilter ref="A1:H16" xr:uid="{E815DE4E-4782-4B78-8820-8384FCCD1CE9}"/>
  <tableColumns count="8">
    <tableColumn id="1" xr3:uid="{BC35286A-7661-47EC-A468-33B125D1C62B}" name="Site" dataDxfId="70"/>
    <tableColumn id="8" xr3:uid="{9E383487-9DA6-4EEC-ACAA-756B1CE6D480}" name="Clinical destination of pipeline supply" dataDxfId="69"/>
    <tableColumn id="6" xr3:uid="{E0F2F9D8-0E7A-4047-90F9-E3FFEB6173F7}" name="Key contact"/>
    <tableColumn id="2" xr3:uid="{5EDADAA5-6844-4837-9EF6-E22E6820FC21}" name="Manifold ID" dataDxfId="68"/>
    <tableColumn id="3" xr3:uid="{918D6FCE-F10C-49FA-9601-9D6E05487A0F}" name="Type" dataDxfId="67"/>
    <tableColumn id="17" xr3:uid="{197581BE-2F4C-4B01-8381-9064C4462A96}" name="Does the department require any kind of nitrous oxide supply? "/>
    <tableColumn id="7" xr3:uid="{1F8DA201-BB72-4C8B-B92E-0332A50D592B}" name="Decision"/>
    <tableColumn id="20" xr3:uid="{F7B085B3-6B10-4C42-B3B8-437D2F2E8DE7}" name="Column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815DE4E-4782-4B78-8820-8384FCCD1CE9}" name="Table5" displayName="Table5" ref="A1:O16" totalsRowShown="0">
  <autoFilter ref="A1:O16" xr:uid="{E815DE4E-4782-4B78-8820-8384FCCD1CE9}"/>
  <tableColumns count="15">
    <tableColumn id="1" xr3:uid="{73D6BA0C-DA0B-44D6-90FE-551A7929937E}" name="Site" dataDxfId="66"/>
    <tableColumn id="8" xr3:uid="{17717DF3-7E3E-437E-BBD5-3B8152DFDF05}" name="Clinical destination of pipeline supply" dataDxfId="65"/>
    <tableColumn id="6" xr3:uid="{291EBE92-AF75-40E2-B8BD-CDC4CC895B75}" name="Key contact"/>
    <tableColumn id="2" xr3:uid="{FB2973B5-6013-4C87-A028-7B9CA0FB9951}" name="Manifold ID" dataDxfId="64"/>
    <tableColumn id="3" xr3:uid="{D5CFD60C-0A5F-4D33-B800-3C07D8B6D401}" name="Type" dataDxfId="63"/>
    <tableColumn id="4" xr3:uid="{36268529-9554-4406-852E-35428FD1CC8E}" name="Number of cylinders on the manifold"/>
    <tableColumn id="5" xr3:uid="{8AC8583C-6D4B-4F13-9A2C-9221732A80A8}" name="Size of cylinders"/>
    <tableColumn id="11" xr3:uid="{C84C6F8C-FBD6-4F5A-A10E-8DC98D89858E}" name="Contacted department? Y/N"/>
    <tableColumn id="17" xr3:uid="{6B5CAF21-B7DB-41DE-8F27-36E2F13B470D}" name="Decision from department"/>
    <tableColumn id="9" xr3:uid="{5C942624-3E80-450E-B6D2-9442F892CDB7}" name="Send survey to department? Y/N"/>
    <tableColumn id="13" xr3:uid="{402408DE-351E-4F0A-953F-7589A08E2D59}" name="If Y, comment on survey results:"/>
    <tableColumn id="18" xr3:uid="{07464333-451D-4AD5-95FE-1FE0275807B3}" name="Does procurement match clinical use? (Y/N)"/>
    <tableColumn id="16" xr3:uid="{45891862-0BAE-43BF-9FD2-1DA80051C559}" name="Average N2O/O2 per birth"/>
    <tableColumn id="15" xr3:uid="{3120A1F6-EB08-41BF-8CAC-8F08418DD540}" name="Is piped supply approproate?2"/>
    <tableColumn id="7" xr3:uid="{8A6D54AD-4A78-4654-85D9-B4F90CAF39A7}" name="Decisio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FE5AFDE-D7F8-47A4-899C-D483F8B559BA}" name="Table10" displayName="Table10" ref="A1:H5" totalsRowShown="0" headerRowDxfId="62" dataDxfId="61">
  <autoFilter ref="A1:H5" xr:uid="{3FE5AFDE-D7F8-47A4-899C-D483F8B559BA}"/>
  <tableColumns count="8">
    <tableColumn id="1" xr3:uid="{28196DB6-E332-4B1D-BF65-E4DBBEE40E81}" name="Site" dataDxfId="60"/>
    <tableColumn id="2" xr3:uid="{042813A3-92EC-42F7-82D1-F2D9DB806DEE}" name="Manifold ID" dataDxfId="59"/>
    <tableColumn id="3" xr3:uid="{3738754F-A296-4975-B5ED-E0469D656ED2}" name="Type" dataDxfId="58"/>
    <tableColumn id="4" xr3:uid="{90EF680C-7FB6-4248-ABF3-2B4895E05C0D}" name="Clinical destination of pipeline supply"/>
    <tableColumn id="5" xr3:uid="{17C03E1A-4A25-41B3-910D-7295B8610BA6}" name="Volume of gas purchased month 1" dataDxfId="57"/>
    <tableColumn id="6" xr3:uid="{FD132B2A-F996-44BD-A642-7688AD9A46DF}" name="Volume of gas purchased month 2" dataDxfId="56"/>
    <tableColumn id="7" xr3:uid="{B3175B8E-E755-4AAE-9CAC-86E41406CC1C}" name="Volume of gas purchased month 3" dataDxfId="55"/>
    <tableColumn id="8" xr3:uid="{4076D032-BCB3-41B4-A3B1-064CC34B3CC6}" name="Average volume of gas" dataDxfId="54">
      <calculatedColumnFormula>((E2 + F2 + G2) / 3 * 24 * 365) / 1000</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D82380C-108C-486B-8713-97B4EE00E5CC}" name="Table11" displayName="Table11" ref="A1:L5" totalsRowShown="0" tableBorderDxfId="53">
  <autoFilter ref="A1:L5" xr:uid="{3D82380C-108C-486B-8713-97B4EE00E5CC}"/>
  <tableColumns count="12">
    <tableColumn id="1" xr3:uid="{10813576-2F1C-4E6E-914B-F23FB5616A88}" name="Site"/>
    <tableColumn id="2" xr3:uid="{DED20F10-4135-473A-A7B3-713B630875CA}" name="Manifold ID"/>
    <tableColumn id="4" xr3:uid="{C273B773-9276-4797-8E4E-45F2E7769F20}" name="Clinical destination of pipeline supply"/>
    <tableColumn id="6" xr3:uid="{C1332373-51EB-4A6E-93F8-86A30945FDFA}" name="Volume of gas purchased month 1"/>
    <tableColumn id="7" xr3:uid="{3DF473FF-2ADA-43D6-978C-C12BD15ADE7F}" name="Volume of gas purchased month 2"/>
    <tableColumn id="8" xr3:uid="{A8810490-0E7A-40B4-ACD5-0AEDD1B78979}" name="Volume of gas purchased month 3"/>
    <tableColumn id="9" xr3:uid="{71CCAD9C-9141-4568-88DD-00D9F41EE01D}" name="Average volume of gas purchased">
      <calculatedColumnFormula>AVERAGE(D2:F2)</calculatedColumnFormula>
    </tableColumn>
    <tableColumn id="10" xr3:uid="{175BFBB0-E37B-48FA-B7D0-12C1BFF0AD3C}" name="Number of births month 1"/>
    <tableColumn id="11" xr3:uid="{235FEE47-8A59-46D9-BABA-8C0265F51F56}" name="Number of births month 2"/>
    <tableColumn id="12" xr3:uid="{83F6FCB0-E3BA-467B-805D-8F36AF133DB8}" name="Number of births month 3"/>
    <tableColumn id="13" xr3:uid="{05C1ACB7-445D-4F2D-B3EC-9CF3F271CAB2}" name="Average number of births">
      <calculatedColumnFormula>AVERAGE(H2:J2)</calculatedColumnFormula>
    </tableColumn>
    <tableColumn id="14" xr3:uid="{E049AC40-6426-48AD-AC76-D52BE84B5D53}" name="Average Usage Per Birth">
      <calculatedColumnFormula>K2/G2</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981FF17-32DC-4513-A483-A73958D3998E}" name="Table12" displayName="Table12" ref="A25:S58" totalsRowShown="0" headerRowDxfId="52" dataDxfId="51">
  <autoFilter ref="A25:S58" xr:uid="{D981FF17-32DC-4513-A483-A73958D3998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19">
    <tableColumn id="1" xr3:uid="{0A13DBFA-E0C0-42CB-9F59-EB4A24E76EE7}" name="Medical gas" dataDxfId="50"/>
    <tableColumn id="2" xr3:uid="{A62BFC74-2A44-4C36-9C3E-4DB660DDF26E}" name="Cylinder code" dataDxfId="49"/>
    <tableColumn id="3" xr3:uid="{AF0EF844-5978-4006-B694-A9AC3F94C3BA}" name="Source Data" dataDxfId="48"/>
    <tableColumn id="4" xr3:uid="{6A83D173-8C04-4DB1-8E73-C20508A26C9C}" name="Size" dataDxfId="47"/>
    <tableColumn id="5" xr3:uid="{B782A815-9AEF-4DF5-95F2-0F2CE65786F2}" name="Type" dataDxfId="46"/>
    <tableColumn id="6" xr3:uid="{999ED472-7834-437F-90F6-CD08FC885C2B}" name="Volume nitrous oxide at 15C (l)" dataDxfId="45"/>
    <tableColumn id="7" xr3:uid="{645F7BBC-61E1-4618-A9DA-5B1D4EBAD247}" name="Mass of nitrous oxide in cylinder (kg)" dataDxfId="44"/>
    <tableColumn id="8" xr3:uid="{D6F4C946-965B-411B-9E54-B7B558EB6E70}" name="CO2e per cylinder (T) " dataDxfId="43"/>
    <tableColumn id="9" xr3:uid="{29E20E59-C8B0-4C58-B33A-381AFE9A7B61}" name="Cylinder returns (No.) at your trust" dataDxfId="42"/>
    <tableColumn id="10" xr3:uid="{C05E5DB2-B967-445E-9EA5-3D82BE7AA778}" name="CO2e (T)" dataDxfId="41"/>
    <tableColumn id="11" xr3:uid="{CFA802FB-3FCD-42E6-8F91-8B497F6087D8}" name="Column1" dataDxfId="40"/>
    <tableColumn id="12" xr3:uid="{A0410263-319C-47A9-9934-8DF7967E4ED8}" name="Column2" dataDxfId="39"/>
    <tableColumn id="13" xr3:uid="{5B15295C-010E-4FA2-8105-EE08A31CA52B}" name="Column3" dataDxfId="38"/>
    <tableColumn id="14" xr3:uid="{2D4F354C-09E2-4081-A5F8-3F2186EAF1E5}" name="Column4" dataDxfId="37"/>
    <tableColumn id="15" xr3:uid="{3654C850-1431-479F-BE62-908CF41CDDCC}" name="Column5" dataDxfId="36"/>
    <tableColumn id="16" xr3:uid="{B0C88397-F65C-4EBC-918A-1AE4E86748BC}" name="Column6" dataDxfId="35"/>
    <tableColumn id="18" xr3:uid="{E579A8FE-D5AC-41AE-B8A2-30E91A1456B9}" name="Column7" dataDxfId="34"/>
    <tableColumn id="19" xr3:uid="{E9AC94AF-CFB5-485F-AE58-9587AF6DA2C1}" name="Column8" dataDxfId="33"/>
    <tableColumn id="20" xr3:uid="{4099CA1C-4AD1-463E-92E5-4689DB2293ED}" name="Column9" dataDxfId="32"/>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1B5EC07-DB6E-4BE8-A78E-2EEA774F6FB8}" name="Table8" displayName="Table8" ref="H16:U26" totalsRowShown="0" headerRowDxfId="31" dataDxfId="30" headerRowBorderDxfId="28" tableBorderDxfId="29" totalsRowBorderDxfId="27">
  <autoFilter ref="H16:U26" xr:uid="{71B5EC07-DB6E-4BE8-A78E-2EEA774F6FB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820ABD26-72C8-48EE-8935-A8D77A4F00E8}" name="Hospital" dataDxfId="26"/>
    <tableColumn id="2" xr3:uid="{6285FD81-E984-41CA-A020-02C28CAF332E}" name="Clinical Area" dataDxfId="25"/>
    <tableColumn id="3" xr3:uid="{83C92691-7B5E-4237-9FA7-18E6926A3865}" name="1" dataDxfId="24"/>
    <tableColumn id="4" xr3:uid="{78DCA188-0916-4C82-B860-CF0CDFFBC960}" name="2" dataDxfId="23"/>
    <tableColumn id="5" xr3:uid="{8BDBF9C7-8AF9-45AB-A0BB-EE5C116500C4}" name="3" dataDxfId="22"/>
    <tableColumn id="6" xr3:uid="{21BFCB0D-AF66-4E0C-A63C-BDE62948F7DA}" name="4" dataDxfId="21"/>
    <tableColumn id="7" xr3:uid="{E257015B-D9CE-4C05-A10B-C676F8E6E532}" name="5" dataDxfId="20"/>
    <tableColumn id="8" xr3:uid="{C86DF5AC-4EDE-4C34-95B1-E749DC09CE59}" name="6" dataDxfId="19"/>
    <tableColumn id="9" xr3:uid="{81A4193C-2E18-4764-A2D5-77812351185B}" name="7" dataDxfId="18"/>
    <tableColumn id="10" xr3:uid="{8C8EB9CD-9390-4F3C-87C3-F84D17FA49EA}" name="8" dataDxfId="17"/>
    <tableColumn id="11" xr3:uid="{4AC0BC45-7BB1-44F6-A0A2-9CD601B3F3F9}" name="9" dataDxfId="16"/>
    <tableColumn id="12" xr3:uid="{1461A5D9-C8EA-4178-8465-8D76223D7258}" name="10" dataDxfId="15"/>
    <tableColumn id="13" xr3:uid="{179FA96C-01EC-4EB7-8641-A4560E1601C8}" name="11" dataDxfId="14"/>
    <tableColumn id="14" xr3:uid="{0C8384EB-BCB6-4E86-BCA9-BBF41DBF0C96}" name="12" dataDxfId="13"/>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53437FC-B8D0-4A33-85F4-5ACC8191EA2A}" name="Table1" displayName="Table1" ref="A7:A15" totalsRowShown="0" headerRowDxfId="12" dataDxfId="11" tableBorderDxfId="10">
  <autoFilter ref="A7:A15" xr:uid="{153437FC-B8D0-4A33-85F4-5ACC8191EA2A}"/>
  <tableColumns count="1">
    <tableColumn id="1" xr3:uid="{DF76E25B-DA93-41B6-85C3-EC612F0DBC9A}" name="Cylinder size" dataDxfId="9"/>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630AACD-868D-43CE-AD17-A80DB280C968}" name="Table2" displayName="Table2" ref="B7:B9" totalsRowShown="0" headerRowDxfId="8" dataDxfId="7">
  <autoFilter ref="B7:B9" xr:uid="{B630AACD-868D-43CE-AD17-A80DB280C968}"/>
  <tableColumns count="1">
    <tableColumn id="1" xr3:uid="{AE2F4B69-CC85-4103-B42E-4A56E38FE1E5}" name="Type" dataDxfId="6"/>
  </tableColumns>
  <tableStyleInfo name="TableStyleMedium2" showFirstColumn="0" showLastColumn="0" showRowStripes="1" showColumnStripes="0"/>
</table>
</file>

<file path=xl/theme/theme1.xml><?xml version="1.0" encoding="utf-8"?>
<a:theme xmlns:a="http://schemas.openxmlformats.org/drawingml/2006/main" name="UCLP_Theme">
  <a:themeElements>
    <a:clrScheme name="UCLP Colours">
      <a:dk1>
        <a:srgbClr val="000000"/>
      </a:dk1>
      <a:lt1>
        <a:srgbClr val="FFFFFF"/>
      </a:lt1>
      <a:dk2>
        <a:srgbClr val="16385E"/>
      </a:dk2>
      <a:lt2>
        <a:srgbClr val="E7E6E6"/>
      </a:lt2>
      <a:accent1>
        <a:srgbClr val="41B6E6"/>
      </a:accent1>
      <a:accent2>
        <a:srgbClr val="A3CD38"/>
      </a:accent2>
      <a:accent3>
        <a:srgbClr val="16385E"/>
      </a:accent3>
      <a:accent4>
        <a:srgbClr val="404040"/>
      </a:accent4>
      <a:accent5>
        <a:srgbClr val="FF9900"/>
      </a:accent5>
      <a:accent6>
        <a:srgbClr val="F32F79"/>
      </a:accent6>
      <a:hlink>
        <a:srgbClr val="0563C1"/>
      </a:hlink>
      <a:folHlink>
        <a:srgbClr val="954F72"/>
      </a:folHlink>
    </a:clrScheme>
    <a:fontScheme name="Office Them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UCLP_Theme" id="{DC5DF9A4-A9A0-4303-964A-55EE88824774}" vid="{12288133-2C26-4719-97E4-FB72AB92C2CE}"/>
    </a:ext>
  </a:extLst>
</a:theme>
</file>

<file path=xl/threadedComments/threadedComment1.xml><?xml version="1.0" encoding="utf-8"?>
<ThreadedComments xmlns="http://schemas.microsoft.com/office/spreadsheetml/2018/threadedcomments" xmlns:x="http://schemas.openxmlformats.org/spreadsheetml/2006/main">
  <threadedComment ref="A1" dT="2024-05-22T13:47:46.22" personId="{32E03CB6-4664-43DF-BA0F-70BA9F3F4AE6}" id="{625F8668-5A83-4D70-A942-25718DBCF8D5}">
    <text xml:space="preserve">Needs to be per dept. may be able to identify no clinical uise straight away or to email / survey dept
</text>
  </threadedComment>
</ThreadedComments>
</file>

<file path=xl/threadedComments/threadedComment2.xml><?xml version="1.0" encoding="utf-8"?>
<ThreadedComments xmlns="http://schemas.microsoft.com/office/spreadsheetml/2018/threadedcomments" xmlns:x="http://schemas.openxmlformats.org/spreadsheetml/2006/main">
  <threadedComment ref="B1" dT="2024-05-22T13:47:46.22" personId="{32E03CB6-4664-43DF-BA0F-70BA9F3F4AE6}" id="{1874DD0E-E952-42AF-A619-2F7A2B63D8E6}">
    <text xml:space="preserve">Needs to be per dept. may be able to identify no clinical uise straight away or to email / survey dept
</text>
  </threadedComment>
</ThreadedComments>
</file>

<file path=xl/threadedComments/threadedComment3.xml><?xml version="1.0" encoding="utf-8"?>
<ThreadedComments xmlns="http://schemas.microsoft.com/office/spreadsheetml/2018/threadedcomments" xmlns:x="http://schemas.openxmlformats.org/spreadsheetml/2006/main">
  <threadedComment ref="B1" dT="2024-05-22T13:47:46.22" personId="{32E03CB6-4664-43DF-BA0F-70BA9F3F4AE6}" id="{BEDBF9C5-04E7-4BA8-96D1-392C9F9EDC4E}">
    <text xml:space="preserve">Needs to be per dept. may be able to identify no clinical uise straight away or to email / survey dept
</text>
  </threadedComment>
</ThreadedComments>
</file>

<file path=xl/threadedComments/threadedComment4.xml><?xml version="1.0" encoding="utf-8"?>
<ThreadedComments xmlns="http://schemas.microsoft.com/office/spreadsheetml/2018/threadedcomments" xmlns:x="http://schemas.openxmlformats.org/spreadsheetml/2006/main">
  <threadedComment ref="D1" dT="2024-05-22T13:47:46.22" personId="{32E03CB6-4664-43DF-BA0F-70BA9F3F4AE6}" id="{C1D04329-6BCA-4929-A213-0828C262B55F}">
    <text xml:space="preserve">Needs to be per dept. may be able to identify no clinical uise straight away or to email / survey dept
</text>
  </threadedComment>
  <threadedComment ref="H1" dT="2024-05-22T13:47:46.22" personId="{32E03CB6-4664-43DF-BA0F-70BA9F3F4AE6}" id="{CDE1C9DD-E8BA-4BF4-8AE1-F98AE48C460F}">
    <text xml:space="preserve">Needs to be per dept. may be able to identify no clinical uise straight away or to email / survey dept
</text>
  </threadedComment>
</ThreadedComments>
</file>

<file path=xl/threadedComments/threadedComment5.xml><?xml version="1.0" encoding="utf-8"?>
<ThreadedComments xmlns="http://schemas.microsoft.com/office/spreadsheetml/2018/threadedcomments" xmlns:x="http://schemas.openxmlformats.org/spreadsheetml/2006/main">
  <threadedComment ref="C1" dT="2024-05-22T13:47:46.22" personId="{32E03CB6-4664-43DF-BA0F-70BA9F3F4AE6}" id="{80ACE1EE-B25E-4DD2-9F68-7B76E0427E1D}">
    <text xml:space="preserve">Needs to be per dept. may be able to identify no clinical uise straight away or to email / survey dept
</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uclpartners.com/wp-content/uploads/Nitrous-oxide-toolkit-for-reducing-waste-in-NHS-trusts.pdf" TargetMode="External"/><Relationship Id="rId1" Type="http://schemas.openxmlformats.org/officeDocument/2006/relationships/hyperlink" Target="https://uclpartners.com/wp-content/uploads/Nitrous-oxide-toolkit-for-reducing-waste-in-NHS-trusts.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microsoft.com/office/2007/relationships/slicer" Target="../slicers/slicer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drawing" Target="../drawings/drawing6.xml"/><Relationship Id="rId5" Type="http://schemas.openxmlformats.org/officeDocument/2006/relationships/table" Target="../tables/table11.xml"/><Relationship Id="rId4"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2.xml"/><Relationship Id="rId1" Type="http://schemas.openxmlformats.org/officeDocument/2006/relationships/vmlDrawing" Target="../drawings/vmlDrawing2.vm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table" Target="../tables/table3.xml"/><Relationship Id="rId1" Type="http://schemas.openxmlformats.org/officeDocument/2006/relationships/vmlDrawing" Target="../drawings/vmlDrawing3.vml"/><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table" Target="../tables/table4.xml"/><Relationship Id="rId1" Type="http://schemas.openxmlformats.org/officeDocument/2006/relationships/vmlDrawing" Target="../drawings/vmlDrawing4.vml"/><Relationship Id="rId4" Type="http://schemas.microsoft.com/office/2017/10/relationships/threadedComment" Target="../threadedComments/threadedComment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table" Target="../tables/table5.xml"/><Relationship Id="rId1" Type="http://schemas.openxmlformats.org/officeDocument/2006/relationships/vmlDrawing" Target="../drawings/vmlDrawing5.vml"/><Relationship Id="rId4" Type="http://schemas.microsoft.com/office/2017/10/relationships/threadedComment" Target="../threadedComments/threadedComment5.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rcoa.ac.uk/about-college/strategy-vision/environment-sustainability/annual-anaesthetic-departmental-calculator" TargetMode="External"/><Relationship Id="rId6" Type="http://schemas.openxmlformats.org/officeDocument/2006/relationships/comments" Target="../comments6.xml"/><Relationship Id="rId5" Type="http://schemas.openxmlformats.org/officeDocument/2006/relationships/table" Target="../tables/table6.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E40A8-3E93-4192-9593-DA819479AFE8}">
  <dimension ref="A2:L27"/>
  <sheetViews>
    <sheetView showGridLines="0" tabSelected="1" workbookViewId="0">
      <pane ySplit="4" topLeftCell="A5" activePane="bottomLeft" state="frozen"/>
      <selection pane="bottomLeft"/>
    </sheetView>
  </sheetViews>
  <sheetFormatPr defaultColWidth="9.140625" defaultRowHeight="14.1"/>
  <cols>
    <col min="1" max="1" width="19.7109375" style="43" customWidth="1"/>
    <col min="2" max="2" width="21.85546875" style="43" customWidth="1"/>
    <col min="3" max="3" width="16.85546875" style="43" customWidth="1"/>
    <col min="4" max="12" width="19.7109375" style="43" customWidth="1"/>
    <col min="13" max="16384" width="9.140625" style="43"/>
  </cols>
  <sheetData>
    <row r="2" spans="1:12">
      <c r="B2" s="44" t="s">
        <v>0</v>
      </c>
      <c r="C2" s="45" t="s">
        <v>1</v>
      </c>
      <c r="D2" s="46" t="s">
        <v>2</v>
      </c>
      <c r="E2" s="45" t="s">
        <v>3</v>
      </c>
      <c r="F2" s="237" t="s">
        <v>4</v>
      </c>
      <c r="G2" s="238"/>
      <c r="H2" s="238"/>
      <c r="I2" s="238"/>
      <c r="J2" s="238"/>
      <c r="K2" s="238"/>
      <c r="L2" s="239"/>
    </row>
    <row r="3" spans="1:12">
      <c r="B3" s="44" t="s">
        <v>5</v>
      </c>
      <c r="C3" s="45" t="s">
        <v>6</v>
      </c>
      <c r="D3" s="191">
        <f>'Cover Page '!B6</f>
        <v>45573</v>
      </c>
      <c r="E3" s="47"/>
    </row>
    <row r="6" spans="1:12">
      <c r="A6" s="48" t="s">
        <v>6</v>
      </c>
      <c r="B6" s="49">
        <v>45573</v>
      </c>
    </row>
    <row r="8" spans="1:12" ht="24.95">
      <c r="A8" s="50" t="s">
        <v>7</v>
      </c>
    </row>
    <row r="9" spans="1:12">
      <c r="A9" s="190" t="s">
        <v>8</v>
      </c>
      <c r="D9" s="47" t="s">
        <v>9</v>
      </c>
      <c r="F9" s="51"/>
    </row>
    <row r="10" spans="1:12">
      <c r="A10" s="44"/>
      <c r="F10" s="51"/>
    </row>
    <row r="11" spans="1:12">
      <c r="A11" s="52" t="s">
        <v>10</v>
      </c>
    </row>
    <row r="12" spans="1:12">
      <c r="A12" s="53" t="s">
        <v>11</v>
      </c>
    </row>
    <row r="13" spans="1:12">
      <c r="A13" s="53" t="s">
        <v>12</v>
      </c>
    </row>
    <row r="14" spans="1:12">
      <c r="A14" s="53"/>
    </row>
    <row r="15" spans="1:12">
      <c r="A15" s="240" t="s">
        <v>13</v>
      </c>
      <c r="B15" s="241"/>
      <c r="C15" s="241"/>
      <c r="D15" s="241"/>
      <c r="E15" s="241"/>
      <c r="F15" s="241"/>
      <c r="G15" s="241"/>
      <c r="H15" s="241"/>
    </row>
    <row r="16" spans="1:12" ht="23.1" customHeight="1">
      <c r="A16" s="241"/>
      <c r="B16" s="241"/>
      <c r="C16" s="241"/>
      <c r="D16" s="241"/>
      <c r="E16" s="241"/>
      <c r="F16" s="241"/>
      <c r="G16" s="241"/>
      <c r="H16" s="241"/>
    </row>
    <row r="17" spans="1:6" ht="19.5" customHeight="1">
      <c r="A17" s="53"/>
    </row>
    <row r="18" spans="1:6">
      <c r="A18" s="188" t="s">
        <v>14</v>
      </c>
    </row>
    <row r="19" spans="1:6">
      <c r="A19" s="243" t="s">
        <v>15</v>
      </c>
      <c r="B19" s="243"/>
      <c r="C19" s="243" t="s">
        <v>16</v>
      </c>
      <c r="D19" s="243"/>
      <c r="E19" s="243"/>
      <c r="F19" s="243"/>
    </row>
    <row r="20" spans="1:6">
      <c r="A20" s="159" t="s">
        <v>17</v>
      </c>
      <c r="B20" s="159"/>
      <c r="C20" s="43" t="str">
        <f>'1. tCO2e Calculation Tool'!I2</f>
        <v>This tab supports you to calculate the carbon equivalent of nitrous oxide at your trust.</v>
      </c>
    </row>
    <row r="21" spans="1:6">
      <c r="A21" s="159" t="s">
        <v>18</v>
      </c>
      <c r="B21" s="159"/>
      <c r="C21" s="43" t="str">
        <f>'2. Consumption and waste N2O'!F2</f>
        <v>This tab helps to provide a rough estimate of levels of nitrous oxide waste</v>
      </c>
    </row>
    <row r="22" spans="1:6" ht="14.1" customHeight="1">
      <c r="A22" s="242" t="s">
        <v>19</v>
      </c>
      <c r="B22" s="242"/>
      <c r="C22" s="43" t="str">
        <f>'3. Improvement chart'!F2</f>
        <v>This tab helps to calculate improvement over time</v>
      </c>
    </row>
    <row r="24" spans="1:6">
      <c r="A24" s="186" t="s">
        <v>20</v>
      </c>
      <c r="B24" s="187"/>
      <c r="C24" s="186" t="s">
        <v>16</v>
      </c>
      <c r="D24" s="160"/>
      <c r="E24" s="160"/>
      <c r="F24" s="160"/>
    </row>
    <row r="25" spans="1:6">
      <c r="A25" s="159" t="s">
        <v>21</v>
      </c>
      <c r="B25" s="159"/>
      <c r="C25" s="43" t="str">
        <f>'4. Key'!F2</f>
        <v>This tab provides the key for the tools in this workbook</v>
      </c>
    </row>
    <row r="27" spans="1:6" ht="18.600000000000001" customHeight="1"/>
  </sheetData>
  <mergeCells count="5">
    <mergeCell ref="F2:L2"/>
    <mergeCell ref="A15:H16"/>
    <mergeCell ref="A22:B22"/>
    <mergeCell ref="A19:B19"/>
    <mergeCell ref="C19:F19"/>
  </mergeCells>
  <hyperlinks>
    <hyperlink ref="A9" r:id="rId1" xr:uid="{459D7ABC-CDD7-495A-964D-7B915D00BFA1}"/>
    <hyperlink ref="D9" r:id="rId2" xr:uid="{076B3D6E-0060-4EE5-9BBD-99848B7B546C}"/>
  </hyperlinks>
  <pageMargins left="0.7" right="0.7" top="0.75" bottom="0.75" header="0.3" footer="0.3"/>
  <pageSetup orientation="portrait" horizontalDpi="300" verticalDpi="30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B95AF-043B-46C3-A8E2-C15FECCFB8E4}">
  <sheetPr>
    <tabColor theme="5" tint="0.79998168889431442"/>
  </sheetPr>
  <dimension ref="A2:R38"/>
  <sheetViews>
    <sheetView showGridLines="0" zoomScale="85" zoomScaleNormal="85" workbookViewId="0">
      <pane ySplit="4" topLeftCell="A15" activePane="bottomLeft" state="frozen"/>
      <selection pane="bottomLeft" activeCell="E3" sqref="E3"/>
    </sheetView>
  </sheetViews>
  <sheetFormatPr defaultColWidth="9.140625" defaultRowHeight="14.1"/>
  <cols>
    <col min="1" max="1" width="35.7109375" style="79" customWidth="1"/>
    <col min="2" max="2" width="35.85546875" style="79" customWidth="1"/>
    <col min="3" max="3" width="34.42578125" style="79" customWidth="1"/>
    <col min="4" max="4" width="35.140625" style="79" customWidth="1"/>
    <col min="5" max="5" width="21.42578125" style="79" customWidth="1"/>
    <col min="6" max="6" width="26.5703125" style="79" bestFit="1" customWidth="1"/>
    <col min="7" max="7" width="25.28515625" style="79" customWidth="1"/>
    <col min="8" max="8" width="9.140625" style="79"/>
    <col min="9" max="9" width="19" style="79" customWidth="1"/>
    <col min="10" max="16384" width="9.140625" style="79"/>
  </cols>
  <sheetData>
    <row r="2" spans="1:18">
      <c r="B2" s="80" t="s">
        <v>0</v>
      </c>
      <c r="C2" s="81" t="s">
        <v>1</v>
      </c>
      <c r="D2" s="82" t="s">
        <v>18</v>
      </c>
      <c r="E2" s="81" t="s">
        <v>3</v>
      </c>
      <c r="F2" s="263" t="s">
        <v>170</v>
      </c>
      <c r="G2" s="264"/>
      <c r="H2" s="264"/>
      <c r="I2" s="264"/>
      <c r="J2" s="264"/>
      <c r="K2" s="264"/>
      <c r="L2" s="265"/>
      <c r="P2" s="124"/>
      <c r="Q2" s="124"/>
      <c r="R2" s="124"/>
    </row>
    <row r="3" spans="1:18">
      <c r="B3" s="80" t="s">
        <v>5</v>
      </c>
      <c r="C3" s="81" t="s">
        <v>6</v>
      </c>
      <c r="D3" s="192">
        <f>'Cover Page '!B6</f>
        <v>45573</v>
      </c>
      <c r="E3" s="125" t="s">
        <v>103</v>
      </c>
    </row>
    <row r="6" spans="1:18" ht="17.25" customHeight="1">
      <c r="A6" s="84" t="s">
        <v>104</v>
      </c>
      <c r="B6" s="126"/>
      <c r="C6" s="126"/>
      <c r="D6" s="126"/>
      <c r="E6" s="126"/>
      <c r="F6" s="127"/>
    </row>
    <row r="7" spans="1:18" s="88" customFormat="1" ht="21.75" customHeight="1">
      <c r="A7" s="266" t="s">
        <v>171</v>
      </c>
      <c r="B7" s="267"/>
      <c r="C7" s="267"/>
      <c r="D7" s="267"/>
      <c r="E7" s="267"/>
      <c r="F7" s="268"/>
    </row>
    <row r="8" spans="1:18" s="88" customFormat="1" ht="21.75" customHeight="1">
      <c r="A8" s="266"/>
      <c r="B8" s="267"/>
      <c r="C8" s="267"/>
      <c r="D8" s="267"/>
      <c r="E8" s="267"/>
      <c r="F8" s="268"/>
    </row>
    <row r="9" spans="1:18" s="88" customFormat="1" ht="21.75" customHeight="1">
      <c r="A9" s="266" t="s">
        <v>172</v>
      </c>
      <c r="B9" s="267"/>
      <c r="C9" s="267"/>
      <c r="D9" s="267"/>
      <c r="E9" s="267"/>
      <c r="F9" s="268"/>
    </row>
    <row r="10" spans="1:18" s="88" customFormat="1" ht="21.75" customHeight="1">
      <c r="A10" s="128" t="s">
        <v>173</v>
      </c>
      <c r="B10" s="129"/>
      <c r="C10" s="129"/>
      <c r="D10" s="129"/>
      <c r="E10" s="129"/>
      <c r="F10" s="130"/>
    </row>
    <row r="11" spans="1:18" s="88" customFormat="1" ht="21.75" customHeight="1">
      <c r="A11" s="189"/>
      <c r="B11" s="131"/>
      <c r="C11" s="131"/>
      <c r="D11" s="131"/>
      <c r="E11" s="131"/>
      <c r="F11" s="132"/>
    </row>
    <row r="12" spans="1:18" s="88" customFormat="1" ht="21.75" customHeight="1">
      <c r="A12" s="222"/>
    </row>
    <row r="13" spans="1:18" ht="24.75" customHeight="1">
      <c r="A13" s="223" t="s">
        <v>113</v>
      </c>
      <c r="B13" s="180"/>
    </row>
    <row r="14" spans="1:18" ht="24.75" customHeight="1">
      <c r="A14" s="215" t="s">
        <v>174</v>
      </c>
      <c r="B14" s="180"/>
    </row>
    <row r="15" spans="1:18" ht="24.75" customHeight="1">
      <c r="A15" s="224" t="s">
        <v>115</v>
      </c>
    </row>
    <row r="16" spans="1:18" ht="24.75" customHeight="1">
      <c r="A16" s="225" t="s">
        <v>116</v>
      </c>
    </row>
    <row r="17" spans="1:8" ht="24.75" customHeight="1" thickBot="1">
      <c r="A17" s="86"/>
      <c r="B17" s="88"/>
      <c r="E17" s="88"/>
    </row>
    <row r="18" spans="1:8" ht="30.6" customHeight="1" thickBot="1">
      <c r="A18" s="269" t="s">
        <v>175</v>
      </c>
      <c r="B18" s="270"/>
      <c r="C18" s="270"/>
      <c r="D18" s="271"/>
      <c r="E18" s="88"/>
    </row>
    <row r="19" spans="1:8" ht="15" customHeight="1">
      <c r="A19" s="272" t="s">
        <v>176</v>
      </c>
      <c r="B19" s="273"/>
      <c r="C19" s="276" t="s">
        <v>167</v>
      </c>
      <c r="D19" s="273"/>
      <c r="E19" s="88"/>
    </row>
    <row r="20" spans="1:8" ht="11.1" customHeight="1" thickBot="1">
      <c r="A20" s="274"/>
      <c r="B20" s="275"/>
      <c r="C20" s="277"/>
      <c r="D20" s="275"/>
      <c r="E20" s="133"/>
    </row>
    <row r="21" spans="1:8" s="88" customFormat="1" ht="29.25" customHeight="1">
      <c r="A21" s="261" t="s">
        <v>177</v>
      </c>
      <c r="B21" s="262"/>
      <c r="C21" s="261" t="s">
        <v>178</v>
      </c>
      <c r="D21" s="262"/>
    </row>
    <row r="22" spans="1:8" s="88" customFormat="1" ht="29.25" customHeight="1">
      <c r="A22" s="150" t="s">
        <v>179</v>
      </c>
      <c r="B22" s="151" t="s">
        <v>180</v>
      </c>
      <c r="C22" s="154" t="s">
        <v>179</v>
      </c>
      <c r="D22" s="155" t="s">
        <v>180</v>
      </c>
      <c r="E22" s="79"/>
    </row>
    <row r="23" spans="1:8" s="88" customFormat="1" ht="29.25" customHeight="1">
      <c r="A23" s="136" t="s">
        <v>181</v>
      </c>
      <c r="B23" s="152"/>
      <c r="C23" s="137" t="s">
        <v>182</v>
      </c>
      <c r="D23" s="138"/>
      <c r="E23" s="79"/>
    </row>
    <row r="24" spans="1:8" s="88" customFormat="1" ht="29.25" customHeight="1">
      <c r="A24" s="226" t="s">
        <v>183</v>
      </c>
      <c r="B24" s="153"/>
      <c r="C24" s="137" t="s">
        <v>184</v>
      </c>
      <c r="D24" s="138"/>
      <c r="E24" s="79"/>
    </row>
    <row r="25" spans="1:8" ht="29.25" customHeight="1">
      <c r="A25" s="226" t="s">
        <v>185</v>
      </c>
      <c r="B25" s="153"/>
      <c r="C25" s="137" t="s">
        <v>186</v>
      </c>
      <c r="D25" s="158">
        <f>D23-D24</f>
        <v>0</v>
      </c>
    </row>
    <row r="26" spans="1:8" ht="29.25" customHeight="1" thickBot="1">
      <c r="A26" s="226" t="s">
        <v>187</v>
      </c>
      <c r="B26" s="153"/>
      <c r="C26" s="137" t="s">
        <v>188</v>
      </c>
      <c r="D26" s="227" t="e">
        <f>(D24/D23)</f>
        <v>#DIV/0!</v>
      </c>
      <c r="H26" s="161"/>
    </row>
    <row r="27" spans="1:8" ht="29.25" customHeight="1">
      <c r="A27" s="228" t="s">
        <v>189</v>
      </c>
      <c r="B27" s="156">
        <f>SUM(B24:B26)</f>
        <v>0</v>
      </c>
      <c r="C27" s="134"/>
      <c r="D27" s="135"/>
    </row>
    <row r="28" spans="1:8" ht="27.95">
      <c r="A28" s="137" t="s">
        <v>190</v>
      </c>
      <c r="B28" s="153"/>
      <c r="C28" s="134"/>
      <c r="D28" s="135"/>
    </row>
    <row r="29" spans="1:8" ht="29.25" customHeight="1">
      <c r="A29" s="137" t="s">
        <v>191</v>
      </c>
      <c r="B29" s="157">
        <f>B28-B27</f>
        <v>0</v>
      </c>
      <c r="C29" s="134"/>
      <c r="D29" s="135"/>
    </row>
    <row r="30" spans="1:8" ht="29.25" customHeight="1" thickBot="1">
      <c r="A30" s="139" t="s">
        <v>188</v>
      </c>
      <c r="B30" s="229" t="e">
        <f>(B29/B28)</f>
        <v>#DIV/0!</v>
      </c>
      <c r="C30" s="140"/>
      <c r="D30" s="141"/>
    </row>
    <row r="31" spans="1:8" ht="29.25" customHeight="1"/>
    <row r="32" spans="1:8" ht="29.25" customHeight="1"/>
    <row r="33" ht="29.25" customHeight="1"/>
    <row r="34" ht="29.25" customHeight="1"/>
    <row r="35" ht="29.25" customHeight="1"/>
    <row r="36" ht="29.25" customHeight="1"/>
    <row r="37" ht="29.25" customHeight="1"/>
    <row r="38" ht="29.25" customHeight="1"/>
  </sheetData>
  <mergeCells count="8">
    <mergeCell ref="A21:B21"/>
    <mergeCell ref="C21:D21"/>
    <mergeCell ref="F2:L2"/>
    <mergeCell ref="A9:F9"/>
    <mergeCell ref="A7:F8"/>
    <mergeCell ref="A18:D18"/>
    <mergeCell ref="A19:B20"/>
    <mergeCell ref="C19:D20"/>
  </mergeCells>
  <dataValidations count="1">
    <dataValidation type="list" allowBlank="1" showInputMessage="1" showErrorMessage="1" sqref="B17" xr:uid="{9325E80B-A497-409E-A155-DEDA8D2FD69C}">
      <formula1>"Nitrous oxide, Nitrous oxide and oxygen mixture"</formula1>
    </dataValidation>
  </dataValidations>
  <hyperlinks>
    <hyperlink ref="E3" location="'Cover Page '!A1" display="Back to Introduction" xr:uid="{521D8F24-9BD1-4805-981A-8A989C6BBB06}"/>
  </hyperlink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F4B33-49AE-4218-AA16-41C3E3AE8B23}">
  <sheetPr>
    <tabColor theme="5" tint="0.79998168889431442"/>
  </sheetPr>
  <dimension ref="A2:W40"/>
  <sheetViews>
    <sheetView showGridLines="0" zoomScale="64" zoomScaleNormal="64" workbookViewId="0">
      <pane ySplit="4" topLeftCell="A5" activePane="bottomLeft" state="frozen"/>
      <selection pane="bottomLeft" activeCell="J24" sqref="J24:U26"/>
    </sheetView>
  </sheetViews>
  <sheetFormatPr defaultColWidth="9.140625" defaultRowHeight="14.1"/>
  <cols>
    <col min="1" max="1" width="19.7109375" style="43" customWidth="1"/>
    <col min="2" max="4" width="26.28515625" style="43" customWidth="1"/>
    <col min="5" max="5" width="33.42578125" style="43" customWidth="1"/>
    <col min="6" max="6" width="16.42578125" style="43" customWidth="1"/>
    <col min="7" max="7" width="20.7109375" style="43" customWidth="1"/>
    <col min="8" max="8" width="19.42578125" style="43" customWidth="1"/>
    <col min="9" max="9" width="17.85546875" style="43" customWidth="1"/>
    <col min="10" max="10" width="10" style="43" customWidth="1"/>
    <col min="11" max="17" width="10.28515625" style="43" customWidth="1"/>
    <col min="18" max="21" width="9.140625" style="43"/>
    <col min="22" max="22" width="11.140625" style="43" customWidth="1"/>
    <col min="23" max="16384" width="9.140625" style="43"/>
  </cols>
  <sheetData>
    <row r="2" spans="1:23">
      <c r="B2" s="44" t="s">
        <v>0</v>
      </c>
      <c r="C2" s="45" t="s">
        <v>1</v>
      </c>
      <c r="D2" s="46" t="s">
        <v>19</v>
      </c>
      <c r="E2" s="45" t="s">
        <v>3</v>
      </c>
      <c r="F2" s="237" t="s">
        <v>192</v>
      </c>
      <c r="G2" s="238"/>
      <c r="H2" s="238"/>
      <c r="I2" s="238"/>
      <c r="J2" s="238"/>
      <c r="K2" s="238"/>
      <c r="L2" s="238"/>
      <c r="M2" s="238"/>
      <c r="N2" s="239"/>
      <c r="R2" s="54"/>
      <c r="S2" s="54"/>
      <c r="T2" s="54"/>
    </row>
    <row r="3" spans="1:23">
      <c r="B3" s="44" t="s">
        <v>5</v>
      </c>
      <c r="C3" s="45" t="s">
        <v>6</v>
      </c>
      <c r="D3" s="191">
        <f>'Cover Page '!B6</f>
        <v>45573</v>
      </c>
      <c r="E3" s="47" t="s">
        <v>103</v>
      </c>
    </row>
    <row r="6" spans="1:23">
      <c r="A6" s="55" t="s">
        <v>104</v>
      </c>
      <c r="B6" s="61"/>
      <c r="C6" s="61"/>
      <c r="D6" s="61"/>
      <c r="E6" s="61"/>
      <c r="F6" s="62"/>
    </row>
    <row r="7" spans="1:23">
      <c r="A7" s="281" t="s">
        <v>193</v>
      </c>
      <c r="B7" s="282"/>
      <c r="C7" s="282"/>
      <c r="D7" s="282"/>
      <c r="E7" s="282"/>
      <c r="F7" s="283"/>
      <c r="G7" s="63"/>
      <c r="H7" s="63"/>
    </row>
    <row r="8" spans="1:23">
      <c r="A8" s="281"/>
      <c r="B8" s="282"/>
      <c r="C8" s="282"/>
      <c r="D8" s="282"/>
      <c r="E8" s="282"/>
      <c r="F8" s="283"/>
      <c r="G8" s="63"/>
      <c r="H8" s="63"/>
    </row>
    <row r="9" spans="1:23" ht="27" customHeight="1">
      <c r="A9" s="284" t="s">
        <v>194</v>
      </c>
      <c r="B9" s="285"/>
      <c r="C9" s="285"/>
      <c r="D9" s="285"/>
      <c r="E9" s="285"/>
      <c r="F9" s="286"/>
      <c r="G9" s="63"/>
      <c r="H9" s="63"/>
    </row>
    <row r="10" spans="1:23" ht="27" customHeight="1"/>
    <row r="11" spans="1:23" ht="27" customHeight="1">
      <c r="A11" s="64" t="s">
        <v>195</v>
      </c>
      <c r="B11" s="65"/>
      <c r="C11" s="66"/>
      <c r="D11" s="66"/>
      <c r="E11" s="66"/>
      <c r="F11" s="66"/>
      <c r="G11" s="64" t="s">
        <v>196</v>
      </c>
      <c r="H11" s="67"/>
      <c r="I11" s="65"/>
      <c r="J11" s="65"/>
      <c r="K11" s="65"/>
      <c r="L11" s="65"/>
      <c r="M11" s="65"/>
      <c r="N11" s="65"/>
      <c r="O11" s="65"/>
      <c r="P11" s="65"/>
      <c r="Q11" s="65"/>
      <c r="R11" s="65"/>
      <c r="S11" s="65"/>
      <c r="T11" s="65"/>
      <c r="U11" s="65"/>
      <c r="V11" s="68"/>
    </row>
    <row r="12" spans="1:23" ht="21" customHeight="1">
      <c r="A12" s="147"/>
      <c r="B12" s="148"/>
      <c r="G12" s="194" t="s">
        <v>113</v>
      </c>
      <c r="I12" s="148"/>
      <c r="V12" s="78"/>
    </row>
    <row r="13" spans="1:23" ht="28.5" customHeight="1">
      <c r="A13" s="147"/>
      <c r="B13" s="148"/>
      <c r="G13" s="230" t="s">
        <v>197</v>
      </c>
      <c r="I13" s="148"/>
      <c r="V13" s="78"/>
    </row>
    <row r="14" spans="1:23" ht="27" customHeight="1">
      <c r="A14" s="57"/>
      <c r="G14" s="76" t="s">
        <v>115</v>
      </c>
      <c r="V14" s="58"/>
    </row>
    <row r="15" spans="1:23" ht="24.95" customHeight="1">
      <c r="A15" s="57"/>
      <c r="G15" s="149"/>
      <c r="J15" s="231"/>
      <c r="K15" s="279" t="s">
        <v>198</v>
      </c>
      <c r="L15" s="279"/>
      <c r="M15" s="279"/>
      <c r="N15" s="279"/>
      <c r="O15" s="279"/>
      <c r="P15" s="279"/>
      <c r="Q15" s="279"/>
      <c r="R15" s="279"/>
      <c r="S15" s="279"/>
      <c r="T15" s="279"/>
      <c r="U15" s="279"/>
      <c r="V15" s="280"/>
    </row>
    <row r="16" spans="1:23" ht="61.5" customHeight="1">
      <c r="A16" s="57"/>
      <c r="G16" s="232"/>
      <c r="H16" s="233" t="s">
        <v>199</v>
      </c>
      <c r="I16" s="234" t="s">
        <v>200</v>
      </c>
      <c r="J16" s="234" t="s">
        <v>201</v>
      </c>
      <c r="K16" s="234" t="s">
        <v>202</v>
      </c>
      <c r="L16" s="234" t="s">
        <v>203</v>
      </c>
      <c r="M16" s="234" t="s">
        <v>204</v>
      </c>
      <c r="N16" s="234" t="s">
        <v>205</v>
      </c>
      <c r="O16" s="234" t="s">
        <v>206</v>
      </c>
      <c r="P16" s="234" t="s">
        <v>207</v>
      </c>
      <c r="Q16" s="234" t="s">
        <v>208</v>
      </c>
      <c r="R16" s="234" t="s">
        <v>209</v>
      </c>
      <c r="S16" s="234" t="s">
        <v>210</v>
      </c>
      <c r="T16" s="234" t="s">
        <v>211</v>
      </c>
      <c r="U16" s="235" t="s">
        <v>212</v>
      </c>
      <c r="V16" s="58"/>
      <c r="W16" s="57"/>
    </row>
    <row r="17" spans="1:22" ht="27" customHeight="1">
      <c r="A17" s="57"/>
      <c r="G17" s="236"/>
      <c r="H17" s="69" t="s">
        <v>213</v>
      </c>
      <c r="I17" s="70" t="s">
        <v>214</v>
      </c>
      <c r="J17" s="184">
        <v>8093</v>
      </c>
      <c r="K17" s="184">
        <f>J17-50</f>
        <v>8043</v>
      </c>
      <c r="L17" s="184">
        <f t="shared" ref="L17:U17" si="0">K17-50</f>
        <v>7993</v>
      </c>
      <c r="M17" s="184">
        <f t="shared" si="0"/>
        <v>7943</v>
      </c>
      <c r="N17" s="184">
        <f t="shared" si="0"/>
        <v>7893</v>
      </c>
      <c r="O17" s="184">
        <f t="shared" si="0"/>
        <v>7843</v>
      </c>
      <c r="P17" s="184">
        <f t="shared" si="0"/>
        <v>7793</v>
      </c>
      <c r="Q17" s="184">
        <f t="shared" si="0"/>
        <v>7743</v>
      </c>
      <c r="R17" s="184">
        <f t="shared" si="0"/>
        <v>7693</v>
      </c>
      <c r="S17" s="184">
        <f t="shared" si="0"/>
        <v>7643</v>
      </c>
      <c r="T17" s="184">
        <f t="shared" si="0"/>
        <v>7593</v>
      </c>
      <c r="U17" s="185">
        <f t="shared" si="0"/>
        <v>7543</v>
      </c>
      <c r="V17" s="58"/>
    </row>
    <row r="18" spans="1:22" ht="27" customHeight="1">
      <c r="A18" s="57"/>
      <c r="G18" s="57"/>
      <c r="H18" s="69" t="s">
        <v>213</v>
      </c>
      <c r="I18" s="70" t="s">
        <v>215</v>
      </c>
      <c r="J18" s="76"/>
      <c r="K18" s="76"/>
      <c r="L18" s="76"/>
      <c r="M18" s="76"/>
      <c r="N18" s="76"/>
      <c r="O18" s="76"/>
      <c r="P18" s="76"/>
      <c r="Q18" s="76"/>
      <c r="R18" s="76"/>
      <c r="S18" s="76"/>
      <c r="T18" s="76"/>
      <c r="U18" s="77"/>
      <c r="V18" s="58"/>
    </row>
    <row r="19" spans="1:22" ht="27" customHeight="1">
      <c r="A19" s="57"/>
      <c r="G19" s="57"/>
      <c r="H19" s="69" t="s">
        <v>213</v>
      </c>
      <c r="I19" s="70" t="s">
        <v>216</v>
      </c>
      <c r="J19" s="76"/>
      <c r="K19" s="76"/>
      <c r="L19" s="76"/>
      <c r="M19" s="76"/>
      <c r="N19" s="76"/>
      <c r="O19" s="76"/>
      <c r="P19" s="76"/>
      <c r="Q19" s="76"/>
      <c r="R19" s="76"/>
      <c r="S19" s="76"/>
      <c r="T19" s="76"/>
      <c r="U19" s="77"/>
      <c r="V19" s="58"/>
    </row>
    <row r="20" spans="1:22" ht="27" customHeight="1">
      <c r="A20" s="57"/>
      <c r="G20" s="278" t="s">
        <v>217</v>
      </c>
      <c r="H20" s="69" t="s">
        <v>213</v>
      </c>
      <c r="I20" s="70" t="s">
        <v>218</v>
      </c>
      <c r="J20" s="76"/>
      <c r="K20" s="76"/>
      <c r="L20" s="76"/>
      <c r="M20" s="76"/>
      <c r="N20" s="76"/>
      <c r="O20" s="76"/>
      <c r="P20" s="76"/>
      <c r="Q20" s="76"/>
      <c r="R20" s="76"/>
      <c r="S20" s="76"/>
      <c r="T20" s="76"/>
      <c r="U20" s="77"/>
      <c r="V20" s="58"/>
    </row>
    <row r="21" spans="1:22" ht="27" customHeight="1">
      <c r="A21" s="59"/>
      <c r="B21" s="71"/>
      <c r="C21" s="71"/>
      <c r="D21" s="71"/>
      <c r="E21" s="71"/>
      <c r="F21" s="71"/>
      <c r="G21" s="278"/>
      <c r="H21" s="69" t="s">
        <v>213</v>
      </c>
      <c r="I21" s="69" t="s">
        <v>219</v>
      </c>
      <c r="J21" s="76"/>
      <c r="K21" s="76"/>
      <c r="L21" s="76"/>
      <c r="M21" s="76"/>
      <c r="N21" s="76"/>
      <c r="O21" s="76"/>
      <c r="P21" s="76"/>
      <c r="Q21" s="76"/>
      <c r="R21" s="76"/>
      <c r="S21" s="76"/>
      <c r="T21" s="76"/>
      <c r="U21" s="77"/>
      <c r="V21" s="58"/>
    </row>
    <row r="22" spans="1:22" customFormat="1" ht="27" customHeight="1">
      <c r="G22" s="40"/>
      <c r="H22" s="69" t="s">
        <v>220</v>
      </c>
      <c r="I22" s="69" t="s">
        <v>214</v>
      </c>
      <c r="J22" s="42">
        <v>8093</v>
      </c>
      <c r="K22" s="42">
        <f>J22-50</f>
        <v>8043</v>
      </c>
      <c r="L22" s="42">
        <f t="shared" ref="L22:U22" si="1">K22-50</f>
        <v>7993</v>
      </c>
      <c r="M22" s="42">
        <f t="shared" si="1"/>
        <v>7943</v>
      </c>
      <c r="N22" s="42">
        <f t="shared" si="1"/>
        <v>7893</v>
      </c>
      <c r="O22" s="42">
        <f t="shared" si="1"/>
        <v>7843</v>
      </c>
      <c r="P22" s="42">
        <f t="shared" si="1"/>
        <v>7793</v>
      </c>
      <c r="Q22" s="42">
        <f t="shared" si="1"/>
        <v>7743</v>
      </c>
      <c r="R22" s="42">
        <f t="shared" si="1"/>
        <v>7693</v>
      </c>
      <c r="S22" s="42">
        <f t="shared" si="1"/>
        <v>7643</v>
      </c>
      <c r="T22" s="42">
        <f t="shared" si="1"/>
        <v>7593</v>
      </c>
      <c r="U22" s="42">
        <f t="shared" si="1"/>
        <v>7543</v>
      </c>
      <c r="V22" s="41"/>
    </row>
    <row r="23" spans="1:22" customFormat="1" ht="27" customHeight="1">
      <c r="G23" s="40"/>
      <c r="H23" s="69" t="s">
        <v>221</v>
      </c>
      <c r="I23" s="69" t="s">
        <v>215</v>
      </c>
      <c r="J23" s="42">
        <v>3899</v>
      </c>
      <c r="K23" s="42">
        <f>J23-20</f>
        <v>3879</v>
      </c>
      <c r="L23" s="42">
        <f t="shared" ref="L23:U23" si="2">K23-20</f>
        <v>3859</v>
      </c>
      <c r="M23" s="42">
        <f t="shared" si="2"/>
        <v>3839</v>
      </c>
      <c r="N23" s="42">
        <f t="shared" si="2"/>
        <v>3819</v>
      </c>
      <c r="O23" s="42">
        <f t="shared" si="2"/>
        <v>3799</v>
      </c>
      <c r="P23" s="42">
        <f t="shared" si="2"/>
        <v>3779</v>
      </c>
      <c r="Q23" s="42">
        <f t="shared" si="2"/>
        <v>3759</v>
      </c>
      <c r="R23" s="42">
        <f t="shared" si="2"/>
        <v>3739</v>
      </c>
      <c r="S23" s="42">
        <f t="shared" si="2"/>
        <v>3719</v>
      </c>
      <c r="T23" s="42">
        <f t="shared" si="2"/>
        <v>3699</v>
      </c>
      <c r="U23" s="42">
        <f t="shared" si="2"/>
        <v>3679</v>
      </c>
      <c r="V23" s="41"/>
    </row>
    <row r="24" spans="1:22" customFormat="1" ht="27" customHeight="1">
      <c r="G24" s="40"/>
      <c r="H24" s="69" t="s">
        <v>222</v>
      </c>
      <c r="I24" s="69" t="s">
        <v>216</v>
      </c>
      <c r="J24" s="287"/>
      <c r="K24" s="287"/>
      <c r="L24" s="287"/>
      <c r="M24" s="287"/>
      <c r="N24" s="287"/>
      <c r="O24" s="287"/>
      <c r="P24" s="287"/>
      <c r="Q24" s="287"/>
      <c r="R24" s="287"/>
      <c r="S24" s="287"/>
      <c r="T24" s="287"/>
      <c r="U24" s="287"/>
      <c r="V24" s="41"/>
    </row>
    <row r="25" spans="1:22" customFormat="1" ht="27" customHeight="1">
      <c r="G25" s="40"/>
      <c r="H25" s="69" t="s">
        <v>223</v>
      </c>
      <c r="I25" s="69" t="s">
        <v>218</v>
      </c>
      <c r="J25" s="287"/>
      <c r="K25" s="287"/>
      <c r="L25" s="287"/>
      <c r="M25" s="287"/>
      <c r="N25" s="287"/>
      <c r="O25" s="287"/>
      <c r="P25" s="287"/>
      <c r="Q25" s="287"/>
      <c r="R25" s="287"/>
      <c r="S25" s="287"/>
      <c r="T25" s="287"/>
      <c r="U25" s="287"/>
      <c r="V25" s="41"/>
    </row>
    <row r="26" spans="1:22" customFormat="1" ht="27" customHeight="1">
      <c r="G26" s="40"/>
      <c r="H26" s="69" t="s">
        <v>224</v>
      </c>
      <c r="I26" s="69" t="s">
        <v>219</v>
      </c>
      <c r="J26" s="287"/>
      <c r="K26" s="287"/>
      <c r="L26" s="287"/>
      <c r="M26" s="287"/>
      <c r="N26" s="287"/>
      <c r="O26" s="287"/>
      <c r="P26" s="287"/>
      <c r="Q26" s="287"/>
      <c r="R26" s="287"/>
      <c r="S26" s="287"/>
      <c r="T26" s="287"/>
      <c r="U26" s="287"/>
      <c r="V26" s="41"/>
    </row>
    <row r="27" spans="1:22">
      <c r="G27" s="57"/>
      <c r="V27" s="58"/>
    </row>
    <row r="28" spans="1:22">
      <c r="G28" s="57"/>
      <c r="V28" s="58"/>
    </row>
    <row r="29" spans="1:22">
      <c r="G29" s="57"/>
      <c r="V29" s="58"/>
    </row>
    <row r="30" spans="1:22">
      <c r="G30" s="57"/>
      <c r="V30" s="58"/>
    </row>
    <row r="31" spans="1:22">
      <c r="G31" s="57"/>
      <c r="V31" s="58"/>
    </row>
    <row r="32" spans="1:22">
      <c r="G32" s="57"/>
      <c r="V32" s="58"/>
    </row>
    <row r="33" spans="7:22">
      <c r="G33" s="57"/>
      <c r="V33" s="58"/>
    </row>
    <row r="34" spans="7:22">
      <c r="G34" s="57"/>
      <c r="V34" s="58"/>
    </row>
    <row r="35" spans="7:22">
      <c r="G35" s="57"/>
      <c r="V35" s="58"/>
    </row>
    <row r="36" spans="7:22">
      <c r="G36" s="57"/>
      <c r="V36" s="58"/>
    </row>
    <row r="37" spans="7:22">
      <c r="G37" s="57"/>
      <c r="V37" s="58"/>
    </row>
    <row r="38" spans="7:22">
      <c r="G38" s="57"/>
      <c r="V38" s="58"/>
    </row>
    <row r="39" spans="7:22">
      <c r="G39" s="57"/>
      <c r="V39" s="58"/>
    </row>
    <row r="40" spans="7:22">
      <c r="G40" s="59"/>
      <c r="H40" s="71"/>
      <c r="I40" s="71"/>
      <c r="J40" s="71"/>
      <c r="K40" s="71"/>
      <c r="L40" s="71"/>
      <c r="M40" s="71"/>
      <c r="N40" s="71"/>
      <c r="O40" s="71"/>
      <c r="P40" s="71"/>
      <c r="Q40" s="71"/>
      <c r="R40" s="71"/>
      <c r="S40" s="71"/>
      <c r="T40" s="71"/>
      <c r="U40" s="71"/>
      <c r="V40" s="60"/>
    </row>
  </sheetData>
  <mergeCells count="5">
    <mergeCell ref="G20:G21"/>
    <mergeCell ref="K15:V15"/>
    <mergeCell ref="F2:N2"/>
    <mergeCell ref="A7:F8"/>
    <mergeCell ref="A9:F9"/>
  </mergeCells>
  <phoneticPr fontId="13" type="noConversion"/>
  <hyperlinks>
    <hyperlink ref="E3" location="'Cover Page '!A1" display="Back to Introduction" xr:uid="{6EA0827C-D7F6-43A0-8D28-58C8D4FC246F}"/>
  </hyperlinks>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52A22-786E-483D-936E-9134D9F98C72}">
  <dimension ref="A2:L15"/>
  <sheetViews>
    <sheetView showGridLines="0" zoomScale="96" zoomScaleNormal="96" workbookViewId="0">
      <pane ySplit="5" topLeftCell="A6" activePane="bottomLeft" state="frozen"/>
      <selection pane="bottomLeft" activeCell="E3" sqref="E3"/>
      <selection activeCell="D17" sqref="D17"/>
    </sheetView>
  </sheetViews>
  <sheetFormatPr defaultColWidth="9.140625" defaultRowHeight="14.1"/>
  <cols>
    <col min="1" max="1" width="19.42578125" style="43" customWidth="1"/>
    <col min="2" max="2" width="30.7109375" style="43" customWidth="1"/>
    <col min="3" max="3" width="23.7109375" style="43" customWidth="1"/>
    <col min="4" max="4" width="21.42578125" style="43" customWidth="1"/>
    <col min="5" max="5" width="33.28515625" style="43" customWidth="1"/>
    <col min="6" max="7" width="35.28515625" style="56" customWidth="1"/>
    <col min="8" max="8" width="9.140625" style="43"/>
    <col min="9" max="9" width="15.42578125" style="43" customWidth="1"/>
    <col min="10" max="16384" width="9.140625" style="43"/>
  </cols>
  <sheetData>
    <row r="2" spans="1:12">
      <c r="B2" s="44" t="s">
        <v>0</v>
      </c>
      <c r="C2" s="45" t="s">
        <v>1</v>
      </c>
      <c r="D2" s="46" t="s">
        <v>21</v>
      </c>
      <c r="E2" s="45" t="s">
        <v>3</v>
      </c>
      <c r="F2" s="237" t="s">
        <v>225</v>
      </c>
      <c r="G2" s="237"/>
      <c r="H2" s="237"/>
      <c r="I2" s="237"/>
      <c r="J2" s="237"/>
      <c r="K2" s="237"/>
      <c r="L2" s="237"/>
    </row>
    <row r="3" spans="1:12">
      <c r="B3" s="44" t="s">
        <v>5</v>
      </c>
      <c r="C3" s="45" t="s">
        <v>6</v>
      </c>
      <c r="D3" s="191">
        <f>'Cover Page '!B6</f>
        <v>45573</v>
      </c>
      <c r="E3" s="47" t="s">
        <v>103</v>
      </c>
    </row>
    <row r="7" spans="1:12">
      <c r="A7" s="43" t="s">
        <v>226</v>
      </c>
      <c r="B7" s="43" t="s">
        <v>41</v>
      </c>
      <c r="C7" s="43" t="s">
        <v>227</v>
      </c>
      <c r="I7" s="72" t="s">
        <v>228</v>
      </c>
    </row>
    <row r="8" spans="1:12">
      <c r="A8" s="73" t="s">
        <v>229</v>
      </c>
      <c r="B8" s="43" t="s">
        <v>47</v>
      </c>
      <c r="C8" s="43" t="s">
        <v>230</v>
      </c>
      <c r="I8" s="43">
        <v>265</v>
      </c>
    </row>
    <row r="9" spans="1:12">
      <c r="A9" s="74" t="s">
        <v>64</v>
      </c>
      <c r="B9" s="43" t="s">
        <v>143</v>
      </c>
      <c r="C9" s="43" t="s">
        <v>231</v>
      </c>
    </row>
    <row r="10" spans="1:12">
      <c r="A10" s="74" t="s">
        <v>232</v>
      </c>
    </row>
    <row r="11" spans="1:12">
      <c r="A11" s="74" t="s">
        <v>233</v>
      </c>
    </row>
    <row r="12" spans="1:12">
      <c r="A12" s="74" t="s">
        <v>234</v>
      </c>
    </row>
    <row r="13" spans="1:12">
      <c r="A13" s="74" t="s">
        <v>235</v>
      </c>
    </row>
    <row r="14" spans="1:12">
      <c r="A14" s="74" t="s">
        <v>236</v>
      </c>
    </row>
    <row r="15" spans="1:12">
      <c r="A15" s="75" t="s">
        <v>237</v>
      </c>
    </row>
  </sheetData>
  <mergeCells count="1">
    <mergeCell ref="F2:L2"/>
  </mergeCells>
  <hyperlinks>
    <hyperlink ref="E3" location="'Cover Page '!A1" display="Back to Introduction" xr:uid="{9684EECF-8722-46B5-B851-74BB1875CD84}"/>
  </hyperlinks>
  <pageMargins left="0.7" right="0.7" top="0.75" bottom="0.75" header="0.3" footer="0.3"/>
  <drawing r:id="rId1"/>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2B2F8-BCFF-46A1-A012-65D5143390BF}">
  <sheetPr>
    <tabColor rgb="FFFFC000"/>
  </sheetPr>
  <dimension ref="A1:D12"/>
  <sheetViews>
    <sheetView workbookViewId="0">
      <selection activeCell="I24" sqref="I24"/>
    </sheetView>
  </sheetViews>
  <sheetFormatPr defaultRowHeight="14.45"/>
  <cols>
    <col min="1" max="3" width="17" customWidth="1"/>
    <col min="4" max="4" width="13.85546875" customWidth="1"/>
  </cols>
  <sheetData>
    <row r="1" spans="1:4">
      <c r="A1" s="2" t="s">
        <v>22</v>
      </c>
      <c r="B1" s="7" t="s">
        <v>23</v>
      </c>
      <c r="C1" s="7" t="s">
        <v>24</v>
      </c>
      <c r="D1" t="s">
        <v>25</v>
      </c>
    </row>
    <row r="2" spans="1:4">
      <c r="A2" t="s">
        <v>26</v>
      </c>
    </row>
    <row r="3" spans="1:4">
      <c r="A3" t="s">
        <v>27</v>
      </c>
    </row>
    <row r="4" spans="1:4">
      <c r="A4" t="s">
        <v>28</v>
      </c>
    </row>
    <row r="5" spans="1:4">
      <c r="A5" t="s">
        <v>29</v>
      </c>
    </row>
    <row r="6" spans="1:4">
      <c r="A6" t="s">
        <v>30</v>
      </c>
    </row>
    <row r="7" spans="1:4">
      <c r="A7" t="s">
        <v>31</v>
      </c>
    </row>
    <row r="8" spans="1:4">
      <c r="A8" t="s">
        <v>32</v>
      </c>
    </row>
    <row r="9" spans="1:4">
      <c r="A9" t="s">
        <v>33</v>
      </c>
    </row>
    <row r="10" spans="1:4">
      <c r="A10" t="s">
        <v>34</v>
      </c>
    </row>
    <row r="11" spans="1:4">
      <c r="A11" t="s">
        <v>35</v>
      </c>
    </row>
    <row r="12" spans="1:4">
      <c r="A12" t="s">
        <v>36</v>
      </c>
    </row>
  </sheetData>
  <pageMargins left="0.7" right="0.7" top="0.75" bottom="0.75" header="0.3" footer="0.3"/>
  <legacyDrawing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9AA5E-13B2-4F47-8905-70E4974B04D5}">
  <sheetPr>
    <tabColor rgb="FF00B050"/>
  </sheetPr>
  <dimension ref="A1:H16"/>
  <sheetViews>
    <sheetView workbookViewId="0">
      <selection activeCell="I24" sqref="I24"/>
    </sheetView>
  </sheetViews>
  <sheetFormatPr defaultRowHeight="15" customHeight="1"/>
  <cols>
    <col min="2" max="2" width="37.7109375" customWidth="1"/>
    <col min="3" max="3" width="13.85546875" customWidth="1"/>
    <col min="4" max="4" width="13.42578125" customWidth="1"/>
    <col min="5" max="5" width="41.7109375" customWidth="1"/>
    <col min="6" max="6" width="28.85546875" customWidth="1"/>
    <col min="7" max="7" width="11.28515625" customWidth="1"/>
  </cols>
  <sheetData>
    <row r="1" spans="1:8" ht="14.45">
      <c r="A1" t="s">
        <v>37</v>
      </c>
      <c r="B1" t="s">
        <v>38</v>
      </c>
      <c r="C1" t="s">
        <v>39</v>
      </c>
      <c r="D1" t="s">
        <v>40</v>
      </c>
      <c r="E1" t="s">
        <v>41</v>
      </c>
      <c r="F1" t="s">
        <v>42</v>
      </c>
      <c r="G1" t="s">
        <v>43</v>
      </c>
      <c r="H1" t="s">
        <v>44</v>
      </c>
    </row>
    <row r="2" spans="1:8" ht="15" customHeight="1">
      <c r="A2" s="1" t="s">
        <v>45</v>
      </c>
      <c r="D2" s="1" t="s">
        <v>46</v>
      </c>
      <c r="E2" s="1" t="s">
        <v>47</v>
      </c>
      <c r="G2" t="s">
        <v>48</v>
      </c>
      <c r="H2" t="s">
        <v>49</v>
      </c>
    </row>
    <row r="3" spans="1:8" ht="15" customHeight="1">
      <c r="A3" s="1" t="s">
        <v>50</v>
      </c>
      <c r="D3" s="1" t="s">
        <v>51</v>
      </c>
      <c r="E3" s="1" t="s">
        <v>52</v>
      </c>
      <c r="G3" t="s">
        <v>48</v>
      </c>
    </row>
    <row r="4" spans="1:8" ht="15" customHeight="1">
      <c r="A4" s="1" t="s">
        <v>53</v>
      </c>
      <c r="D4" s="1" t="s">
        <v>54</v>
      </c>
      <c r="E4" s="1" t="s">
        <v>47</v>
      </c>
      <c r="G4" t="s">
        <v>48</v>
      </c>
    </row>
    <row r="5" spans="1:8" ht="15" customHeight="1">
      <c r="A5" s="1"/>
      <c r="B5" s="1"/>
      <c r="D5" s="1"/>
      <c r="E5" s="1"/>
    </row>
    <row r="6" spans="1:8" ht="15" customHeight="1">
      <c r="A6" s="1"/>
      <c r="B6" s="1"/>
      <c r="D6" s="1"/>
      <c r="E6" s="1"/>
    </row>
    <row r="7" spans="1:8" ht="15" customHeight="1">
      <c r="A7" s="1"/>
      <c r="B7" s="1"/>
      <c r="D7" s="1"/>
      <c r="E7" s="1"/>
    </row>
    <row r="8" spans="1:8" ht="15" customHeight="1">
      <c r="A8" s="1"/>
      <c r="B8" s="1"/>
      <c r="D8" s="1"/>
      <c r="E8" s="1"/>
    </row>
    <row r="9" spans="1:8" ht="15" customHeight="1">
      <c r="A9" s="1"/>
      <c r="B9" s="1"/>
      <c r="D9" s="1"/>
      <c r="E9" s="1"/>
    </row>
    <row r="10" spans="1:8" ht="15" customHeight="1">
      <c r="A10" s="1"/>
      <c r="B10" s="1"/>
      <c r="D10" s="1"/>
      <c r="E10" s="1"/>
    </row>
    <row r="11" spans="1:8" ht="15" customHeight="1">
      <c r="A11" s="1"/>
      <c r="B11" s="1"/>
      <c r="D11" s="1"/>
      <c r="E11" s="1"/>
    </row>
    <row r="12" spans="1:8" ht="15" customHeight="1">
      <c r="A12" s="1"/>
      <c r="B12" s="1"/>
      <c r="D12" s="1"/>
      <c r="E12" s="1"/>
    </row>
    <row r="13" spans="1:8" ht="15" customHeight="1">
      <c r="A13" s="1"/>
      <c r="B13" s="1"/>
      <c r="D13" s="1"/>
      <c r="E13" s="1"/>
    </row>
    <row r="14" spans="1:8" ht="15" customHeight="1">
      <c r="A14" s="1"/>
      <c r="B14" s="1"/>
      <c r="D14" s="1"/>
      <c r="E14" s="1"/>
    </row>
    <row r="15" spans="1:8" ht="15" customHeight="1">
      <c r="A15" s="1"/>
      <c r="B15" s="1"/>
      <c r="D15" s="1"/>
      <c r="E15" s="1"/>
    </row>
    <row r="16" spans="1:8" ht="15" customHeight="1">
      <c r="A16" s="1"/>
      <c r="D16" s="1"/>
      <c r="E16" s="1"/>
    </row>
  </sheetData>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5CF79CAC-FC7E-4805-B832-E65A03823381}">
          <x14:formula1>
            <xm:f>'4. Key'!$B$8:$B$9</xm:f>
          </x14:formula1>
          <xm:sqref>E2:E16</xm:sqref>
        </x14:dataValidation>
        <x14:dataValidation type="list" allowBlank="1" showInputMessage="1" showErrorMessage="1" xr:uid="{4C5378FA-4911-40D7-A415-3A8B8D462934}">
          <x14:formula1>
            <xm:f>'4. Key'!$A$7:$A$15</xm:f>
          </x14:formula1>
          <xm:sqref>F2:F16</xm:sqref>
        </x14:dataValidation>
        <x14:dataValidation type="list" allowBlank="1" showInputMessage="1" showErrorMessage="1" xr:uid="{FEBE2958-57D6-474C-B49B-672414B8785C}">
          <x14:formula1>
            <xm:f>'4. Key'!#REF!</xm:f>
          </x14:formula1>
          <xm:sqref>G2:G16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816D8-2544-448C-864A-AB985037A4F3}">
  <sheetPr>
    <tabColor rgb="FF00B050"/>
  </sheetPr>
  <dimension ref="A1:O16"/>
  <sheetViews>
    <sheetView topLeftCell="I1" workbookViewId="0">
      <selection activeCell="I24" sqref="I24"/>
    </sheetView>
  </sheetViews>
  <sheetFormatPr defaultRowHeight="15" customHeight="1"/>
  <cols>
    <col min="2" max="2" width="37.7109375" customWidth="1"/>
    <col min="3" max="3" width="13.85546875" customWidth="1"/>
    <col min="4" max="4" width="13.42578125" customWidth="1"/>
    <col min="5" max="5" width="41.7109375" customWidth="1"/>
    <col min="6" max="6" width="36.42578125" customWidth="1"/>
    <col min="7" max="7" width="18" customWidth="1"/>
    <col min="8" max="9" width="28.85546875" customWidth="1"/>
    <col min="10" max="10" width="32.42578125" customWidth="1"/>
    <col min="11" max="12" width="32.28515625" customWidth="1"/>
    <col min="13" max="13" width="44.7109375" customWidth="1"/>
    <col min="14" max="14" width="29.42578125" customWidth="1"/>
    <col min="15" max="15" width="11.28515625" customWidth="1"/>
  </cols>
  <sheetData>
    <row r="1" spans="1:15" ht="14.45">
      <c r="A1" t="s">
        <v>37</v>
      </c>
      <c r="B1" t="s">
        <v>38</v>
      </c>
      <c r="C1" t="s">
        <v>39</v>
      </c>
      <c r="D1" t="s">
        <v>40</v>
      </c>
      <c r="E1" t="s">
        <v>41</v>
      </c>
      <c r="F1" t="s">
        <v>55</v>
      </c>
      <c r="G1" t="s">
        <v>56</v>
      </c>
      <c r="H1" t="s">
        <v>57</v>
      </c>
      <c r="I1" t="s">
        <v>58</v>
      </c>
      <c r="J1" t="s">
        <v>59</v>
      </c>
      <c r="K1" t="s">
        <v>60</v>
      </c>
      <c r="L1" t="s">
        <v>61</v>
      </c>
      <c r="M1" t="s">
        <v>62</v>
      </c>
      <c r="N1" t="s">
        <v>63</v>
      </c>
      <c r="O1" t="s">
        <v>43</v>
      </c>
    </row>
    <row r="2" spans="1:15" ht="15" customHeight="1">
      <c r="A2" s="1" t="s">
        <v>45</v>
      </c>
      <c r="D2" s="1" t="s">
        <v>46</v>
      </c>
      <c r="E2" s="1" t="s">
        <v>47</v>
      </c>
      <c r="G2" t="s">
        <v>64</v>
      </c>
      <c r="N2" t="s">
        <v>48</v>
      </c>
      <c r="O2" t="s">
        <v>48</v>
      </c>
    </row>
    <row r="3" spans="1:15" ht="15" customHeight="1">
      <c r="A3" s="1" t="s">
        <v>50</v>
      </c>
      <c r="D3" s="1" t="s">
        <v>51</v>
      </c>
      <c r="E3" s="1" t="s">
        <v>52</v>
      </c>
      <c r="G3" t="s">
        <v>64</v>
      </c>
      <c r="N3" t="s">
        <v>48</v>
      </c>
      <c r="O3" t="s">
        <v>48</v>
      </c>
    </row>
    <row r="4" spans="1:15" ht="15" customHeight="1">
      <c r="A4" s="1" t="s">
        <v>53</v>
      </c>
      <c r="D4" s="1" t="s">
        <v>54</v>
      </c>
      <c r="E4" s="1" t="s">
        <v>47</v>
      </c>
      <c r="G4" t="s">
        <v>64</v>
      </c>
      <c r="N4" t="s">
        <v>48</v>
      </c>
      <c r="O4" t="s">
        <v>48</v>
      </c>
    </row>
    <row r="5" spans="1:15" ht="15" customHeight="1">
      <c r="A5" s="1"/>
      <c r="B5" s="1"/>
      <c r="D5" s="1"/>
      <c r="E5" s="1"/>
    </row>
    <row r="6" spans="1:15" ht="15" customHeight="1">
      <c r="A6" s="1"/>
      <c r="B6" s="1"/>
      <c r="D6" s="1"/>
      <c r="E6" s="1"/>
    </row>
    <row r="7" spans="1:15" ht="15" customHeight="1">
      <c r="A7" s="1"/>
      <c r="B7" s="1"/>
      <c r="D7" s="1"/>
      <c r="E7" s="1"/>
    </row>
    <row r="8" spans="1:15" ht="15" customHeight="1">
      <c r="A8" s="1"/>
      <c r="B8" s="1"/>
      <c r="D8" s="1"/>
      <c r="E8" s="1"/>
    </row>
    <row r="9" spans="1:15" ht="15" customHeight="1">
      <c r="A9" s="1"/>
      <c r="B9" s="1"/>
      <c r="D9" s="1"/>
      <c r="E9" s="1"/>
    </row>
    <row r="10" spans="1:15" ht="15" customHeight="1">
      <c r="A10" s="1"/>
      <c r="B10" s="1"/>
      <c r="D10" s="1"/>
      <c r="E10" s="1"/>
    </row>
    <row r="11" spans="1:15" ht="15" customHeight="1">
      <c r="A11" s="1"/>
      <c r="B11" s="1"/>
      <c r="D11" s="1"/>
      <c r="E11" s="1"/>
    </row>
    <row r="12" spans="1:15" ht="15" customHeight="1">
      <c r="A12" s="1"/>
      <c r="B12" s="1"/>
      <c r="D12" s="1"/>
      <c r="E12" s="1"/>
    </row>
    <row r="13" spans="1:15" ht="15" customHeight="1">
      <c r="A13" s="1"/>
      <c r="B13" s="1"/>
      <c r="D13" s="1"/>
      <c r="E13" s="1"/>
    </row>
    <row r="14" spans="1:15" ht="15" customHeight="1">
      <c r="A14" s="1"/>
      <c r="B14" s="1"/>
      <c r="D14" s="1"/>
      <c r="E14" s="1"/>
    </row>
    <row r="15" spans="1:15" ht="15" customHeight="1">
      <c r="A15" s="1"/>
      <c r="B15" s="1"/>
      <c r="D15" s="1"/>
      <c r="E15" s="1"/>
    </row>
    <row r="16" spans="1:15" ht="15" customHeight="1">
      <c r="A16" s="1"/>
      <c r="D16" s="1"/>
      <c r="E16" s="1"/>
    </row>
  </sheetData>
  <dataValidations count="1">
    <dataValidation type="whole" allowBlank="1" showInputMessage="1" showErrorMessage="1" sqref="F2:F16" xr:uid="{4316DD33-35A1-465D-B2DB-F754F0E46368}">
      <formula1>0</formula1>
      <formula2>1000</formula2>
    </dataValidation>
  </dataValidations>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67DB5A1-8E08-40A0-992F-94872BDC499B}">
          <x14:formula1>
            <xm:f>'4. Key'!$B$8:$B$9</xm:f>
          </x14:formula1>
          <xm:sqref>E2:E16</xm:sqref>
        </x14:dataValidation>
        <x14:dataValidation type="list" allowBlank="1" showInputMessage="1" showErrorMessage="1" xr:uid="{AAC67A01-A62C-48D4-9A8C-BA3788C477D3}">
          <x14:formula1>
            <xm:f>'4. Key'!$A$7:$A$15</xm:f>
          </x14:formula1>
          <xm:sqref>G2:M16</xm:sqref>
        </x14:dataValidation>
        <x14:dataValidation type="list" allowBlank="1" showInputMessage="1" showErrorMessage="1" xr:uid="{FC27F9E3-49DF-491F-A788-DA30A0A8F937}">
          <x14:formula1>
            <xm:f>'4. Key'!#REF!</xm:f>
          </x14:formula1>
          <xm:sqref>N2:O16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8FE05-0A93-483B-BA69-AC6FD090BE87}">
  <dimension ref="A1:H5"/>
  <sheetViews>
    <sheetView workbookViewId="0">
      <selection activeCell="I24" sqref="I24"/>
    </sheetView>
  </sheetViews>
  <sheetFormatPr defaultRowHeight="14.45"/>
  <cols>
    <col min="2" max="2" width="13.42578125" customWidth="1"/>
    <col min="3" max="3" width="12.85546875" customWidth="1"/>
    <col min="4" max="4" width="30.42578125" customWidth="1"/>
    <col min="5" max="7" width="16.7109375" customWidth="1"/>
    <col min="8" max="8" width="30.7109375" customWidth="1"/>
  </cols>
  <sheetData>
    <row r="1" spans="1:8">
      <c r="A1" t="s">
        <v>37</v>
      </c>
      <c r="B1" t="s">
        <v>40</v>
      </c>
      <c r="C1" t="s">
        <v>41</v>
      </c>
      <c r="D1" t="s">
        <v>38</v>
      </c>
      <c r="E1" t="s">
        <v>65</v>
      </c>
      <c r="F1" t="s">
        <v>66</v>
      </c>
      <c r="G1" t="s">
        <v>67</v>
      </c>
      <c r="H1" t="s">
        <v>68</v>
      </c>
    </row>
    <row r="2" spans="1:8">
      <c r="A2" s="1" t="s">
        <v>45</v>
      </c>
      <c r="B2" s="1" t="s">
        <v>46</v>
      </c>
      <c r="C2" s="1" t="s">
        <v>47</v>
      </c>
      <c r="E2" s="1">
        <v>6</v>
      </c>
      <c r="F2" s="1">
        <v>6</v>
      </c>
      <c r="G2" s="1">
        <v>6</v>
      </c>
      <c r="H2" s="1">
        <f>((E2 + F2 + G2) / 3 * 24 * 365) / 1000</f>
        <v>52.56</v>
      </c>
    </row>
    <row r="3" spans="1:8">
      <c r="A3" s="1" t="s">
        <v>50</v>
      </c>
      <c r="B3" s="1" t="s">
        <v>51</v>
      </c>
      <c r="C3" s="1" t="s">
        <v>47</v>
      </c>
      <c r="E3" s="1">
        <v>10</v>
      </c>
      <c r="F3" s="1">
        <v>35</v>
      </c>
      <c r="G3" s="1">
        <v>66</v>
      </c>
      <c r="H3" s="1">
        <f t="shared" ref="H3:H5" si="0">((E3 + F3 + G3) / 3 * 24 * 365) / 1000</f>
        <v>324.12</v>
      </c>
    </row>
    <row r="4" spans="1:8">
      <c r="A4" s="1" t="s">
        <v>53</v>
      </c>
      <c r="B4" s="1" t="s">
        <v>54</v>
      </c>
      <c r="C4" s="1" t="s">
        <v>47</v>
      </c>
      <c r="E4" s="1">
        <v>23</v>
      </c>
      <c r="F4" s="1">
        <v>5666</v>
      </c>
      <c r="G4" s="1">
        <v>56</v>
      </c>
      <c r="H4" s="1">
        <f t="shared" si="0"/>
        <v>16775.400000000001</v>
      </c>
    </row>
    <row r="5" spans="1:8">
      <c r="A5" s="1" t="s">
        <v>69</v>
      </c>
      <c r="B5" s="1" t="s">
        <v>70</v>
      </c>
      <c r="C5" s="1" t="s">
        <v>47</v>
      </c>
      <c r="E5" s="1">
        <v>4</v>
      </c>
      <c r="F5" s="1">
        <v>55</v>
      </c>
      <c r="G5" s="1">
        <v>5</v>
      </c>
      <c r="H5" s="1">
        <f t="shared" si="0"/>
        <v>186.88</v>
      </c>
    </row>
  </sheetData>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A54FB4A-A62D-43BE-8234-E0A69AFCC109}">
          <x14:formula1>
            <xm:f>'4. Key'!$B$8:$B$9</xm:f>
          </x14:formula1>
          <xm:sqref>C2:C5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4515E-EBE5-4D5B-BF36-537507E81590}">
  <dimension ref="A1:L14"/>
  <sheetViews>
    <sheetView topLeftCell="E1" workbookViewId="0">
      <selection activeCell="I24" sqref="I24"/>
    </sheetView>
  </sheetViews>
  <sheetFormatPr defaultRowHeight="14.45"/>
  <cols>
    <col min="2" max="2" width="13.42578125" customWidth="1"/>
    <col min="3" max="7" width="30.7109375" customWidth="1"/>
    <col min="8" max="10" width="26.42578125" customWidth="1"/>
    <col min="11" max="11" width="26" customWidth="1"/>
    <col min="12" max="12" width="24.85546875" customWidth="1"/>
  </cols>
  <sheetData>
    <row r="1" spans="1:12">
      <c r="A1" s="2" t="s">
        <v>37</v>
      </c>
      <c r="B1" s="2" t="s">
        <v>40</v>
      </c>
      <c r="C1" s="2" t="s">
        <v>38</v>
      </c>
      <c r="D1" t="s">
        <v>65</v>
      </c>
      <c r="E1" t="s">
        <v>66</v>
      </c>
      <c r="F1" t="s">
        <v>67</v>
      </c>
      <c r="G1" t="s">
        <v>71</v>
      </c>
      <c r="H1" t="s">
        <v>72</v>
      </c>
      <c r="I1" t="s">
        <v>73</v>
      </c>
      <c r="J1" t="s">
        <v>74</v>
      </c>
      <c r="K1" t="s">
        <v>75</v>
      </c>
      <c r="L1" t="s">
        <v>76</v>
      </c>
    </row>
    <row r="2" spans="1:12">
      <c r="A2" s="5" t="s">
        <v>45</v>
      </c>
      <c r="B2" s="5" t="s">
        <v>46</v>
      </c>
      <c r="C2" s="3"/>
      <c r="D2">
        <v>12</v>
      </c>
      <c r="E2">
        <v>32</v>
      </c>
      <c r="F2">
        <v>33</v>
      </c>
      <c r="G2">
        <f>AVERAGE(D2:F2)</f>
        <v>25.666666666666668</v>
      </c>
      <c r="H2">
        <v>22</v>
      </c>
      <c r="I2">
        <v>333</v>
      </c>
      <c r="J2">
        <v>22</v>
      </c>
      <c r="K2">
        <f>AVERAGE(H2:J2)</f>
        <v>125.66666666666667</v>
      </c>
      <c r="L2">
        <f>K2/G2</f>
        <v>4.8961038961038961</v>
      </c>
    </row>
    <row r="3" spans="1:12">
      <c r="A3" s="6" t="s">
        <v>50</v>
      </c>
      <c r="B3" s="6" t="s">
        <v>51</v>
      </c>
      <c r="C3" s="4"/>
      <c r="G3" t="e">
        <f t="shared" ref="G3:G5" si="0">AVERAGE(D3:F3)</f>
        <v>#DIV/0!</v>
      </c>
      <c r="K3" t="e">
        <f t="shared" ref="K3:K5" si="1">AVERAGE(H3:J3)</f>
        <v>#DIV/0!</v>
      </c>
      <c r="L3" t="e">
        <f t="shared" ref="L3:L5" si="2">K3/G3</f>
        <v>#DIV/0!</v>
      </c>
    </row>
    <row r="4" spans="1:12">
      <c r="A4" s="5" t="s">
        <v>53</v>
      </c>
      <c r="B4" s="5" t="s">
        <v>54</v>
      </c>
      <c r="C4" s="3"/>
      <c r="G4" t="e">
        <f t="shared" si="0"/>
        <v>#DIV/0!</v>
      </c>
      <c r="K4" t="e">
        <f t="shared" si="1"/>
        <v>#DIV/0!</v>
      </c>
      <c r="L4" t="e">
        <f t="shared" si="2"/>
        <v>#DIV/0!</v>
      </c>
    </row>
    <row r="5" spans="1:12">
      <c r="A5" s="6" t="s">
        <v>69</v>
      </c>
      <c r="B5" s="6" t="s">
        <v>70</v>
      </c>
      <c r="C5" s="4"/>
      <c r="G5" t="e">
        <f t="shared" si="0"/>
        <v>#DIV/0!</v>
      </c>
      <c r="K5" t="e">
        <f t="shared" si="1"/>
        <v>#DIV/0!</v>
      </c>
      <c r="L5" t="e">
        <f t="shared" si="2"/>
        <v>#DIV/0!</v>
      </c>
    </row>
    <row r="14" spans="1:12">
      <c r="J14" t="s">
        <v>77</v>
      </c>
    </row>
  </sheetData>
  <pageMargins left="0.7" right="0.7" top="0.75" bottom="0.75" header="0.3" footer="0.3"/>
  <legacy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B6A3E-AD87-48C4-B19D-CA5F5EA58F5E}">
  <dimension ref="A1:E9"/>
  <sheetViews>
    <sheetView topLeftCell="A4" workbookViewId="0">
      <selection activeCell="B1" sqref="B1:E9"/>
    </sheetView>
  </sheetViews>
  <sheetFormatPr defaultRowHeight="14.45"/>
  <cols>
    <col min="2" max="2" width="39.7109375" customWidth="1"/>
    <col min="3" max="3" width="27.28515625" customWidth="1"/>
    <col min="4" max="4" width="22" customWidth="1"/>
    <col min="5" max="5" width="20.42578125" customWidth="1"/>
  </cols>
  <sheetData>
    <row r="1" spans="1:5">
      <c r="A1" t="s">
        <v>78</v>
      </c>
      <c r="B1" s="8" t="s">
        <v>79</v>
      </c>
      <c r="C1" s="9" t="s">
        <v>80</v>
      </c>
      <c r="D1" s="9" t="s">
        <v>81</v>
      </c>
      <c r="E1" s="10" t="s">
        <v>82</v>
      </c>
    </row>
    <row r="2" spans="1:5" ht="29.1">
      <c r="B2" s="11" t="s">
        <v>83</v>
      </c>
      <c r="C2" s="12" t="s">
        <v>84</v>
      </c>
      <c r="D2" s="12" t="s">
        <v>85</v>
      </c>
      <c r="E2" s="13" t="s">
        <v>86</v>
      </c>
    </row>
    <row r="3" spans="1:5">
      <c r="B3" s="14" t="s">
        <v>87</v>
      </c>
      <c r="C3" s="15" t="s">
        <v>88</v>
      </c>
      <c r="D3" s="15" t="s">
        <v>89</v>
      </c>
      <c r="E3" s="16" t="s">
        <v>88</v>
      </c>
    </row>
    <row r="4" spans="1:5">
      <c r="B4" s="17" t="s">
        <v>90</v>
      </c>
      <c r="C4" s="18"/>
      <c r="D4" s="18"/>
      <c r="E4" s="19"/>
    </row>
    <row r="5" spans="1:5" ht="29.1">
      <c r="B5" s="11" t="s">
        <v>91</v>
      </c>
      <c r="C5" s="12" t="s">
        <v>92</v>
      </c>
      <c r="D5" s="12" t="s">
        <v>93</v>
      </c>
      <c r="E5" s="13" t="s">
        <v>94</v>
      </c>
    </row>
    <row r="6" spans="1:5" ht="29.1">
      <c r="B6" s="11" t="s">
        <v>95</v>
      </c>
      <c r="C6" s="12" t="s">
        <v>88</v>
      </c>
      <c r="D6" s="12" t="s">
        <v>88</v>
      </c>
      <c r="E6" s="20" t="s">
        <v>88</v>
      </c>
    </row>
    <row r="7" spans="1:5">
      <c r="B7" s="21" t="s">
        <v>96</v>
      </c>
      <c r="C7" s="22" t="s">
        <v>97</v>
      </c>
      <c r="D7" s="22" t="s">
        <v>98</v>
      </c>
      <c r="E7" s="23" t="s">
        <v>99</v>
      </c>
    </row>
    <row r="8" spans="1:5">
      <c r="B8" s="24" t="s">
        <v>100</v>
      </c>
    </row>
    <row r="9" spans="1:5">
      <c r="B9" t="s">
        <v>101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65B31-15F5-4125-BDD2-F3FA67415B7F}">
  <sheetPr>
    <tabColor theme="5" tint="0.79998168889431442"/>
  </sheetPr>
  <dimension ref="A2:AC70"/>
  <sheetViews>
    <sheetView showGridLines="0" zoomScaleNormal="100" workbookViewId="0">
      <pane ySplit="4" topLeftCell="A5" activePane="bottomLeft" state="frozen"/>
      <selection pane="bottomLeft" activeCell="I40" sqref="I40"/>
    </sheetView>
  </sheetViews>
  <sheetFormatPr defaultColWidth="9.140625" defaultRowHeight="14.1"/>
  <cols>
    <col min="1" max="1" width="38.5703125" style="79" customWidth="1"/>
    <col min="2" max="2" width="26.28515625" style="79" customWidth="1"/>
    <col min="3" max="5" width="26.28515625" style="79" hidden="1" customWidth="1"/>
    <col min="6" max="6" width="32.42578125" style="79" customWidth="1"/>
    <col min="7" max="7" width="35.7109375" style="79" customWidth="1"/>
    <col min="8" max="8" width="37.85546875" style="79" customWidth="1"/>
    <col min="9" max="9" width="44.42578125" style="79" customWidth="1"/>
    <col min="10" max="10" width="25.28515625" style="79" customWidth="1"/>
    <col min="11" max="11" width="11" style="79" customWidth="1"/>
    <col min="12" max="12" width="19" style="79" customWidth="1"/>
    <col min="13" max="15" width="11" style="79" customWidth="1"/>
    <col min="16" max="16" width="42.140625" style="79" customWidth="1"/>
    <col min="17" max="18" width="12.28515625" style="79" customWidth="1"/>
    <col min="19" max="19" width="9.140625" style="79" customWidth="1"/>
    <col min="20" max="16384" width="9.140625" style="79"/>
  </cols>
  <sheetData>
    <row r="2" spans="1:24">
      <c r="B2" s="80" t="s">
        <v>0</v>
      </c>
      <c r="C2" s="80"/>
      <c r="D2" s="80"/>
      <c r="E2" s="80"/>
      <c r="F2" s="81" t="s">
        <v>1</v>
      </c>
      <c r="G2" s="82" t="s">
        <v>17</v>
      </c>
      <c r="H2" s="81" t="s">
        <v>3</v>
      </c>
      <c r="I2" s="250" t="s">
        <v>102</v>
      </c>
      <c r="J2" s="251"/>
      <c r="K2" s="251"/>
      <c r="L2" s="251"/>
      <c r="M2" s="251"/>
      <c r="N2" s="251"/>
      <c r="O2" s="252"/>
      <c r="S2" s="83"/>
      <c r="T2" s="83"/>
      <c r="U2" s="83"/>
    </row>
    <row r="3" spans="1:24">
      <c r="B3" s="80" t="s">
        <v>5</v>
      </c>
      <c r="C3" s="80"/>
      <c r="D3" s="80"/>
      <c r="E3" s="80"/>
      <c r="F3" s="81" t="s">
        <v>6</v>
      </c>
      <c r="G3" s="192">
        <f>'Cover Page '!B6</f>
        <v>45573</v>
      </c>
      <c r="H3" s="125" t="s">
        <v>103</v>
      </c>
    </row>
    <row r="10" spans="1:24" s="88" customFormat="1" ht="21.75" customHeight="1">
      <c r="A10" s="84" t="s">
        <v>104</v>
      </c>
      <c r="B10" s="85"/>
      <c r="C10" s="86"/>
      <c r="D10" s="86"/>
      <c r="E10" s="86"/>
      <c r="F10" s="84" t="s">
        <v>105</v>
      </c>
      <c r="G10" s="85"/>
      <c r="H10" s="84" t="s">
        <v>106</v>
      </c>
      <c r="I10" s="87"/>
    </row>
    <row r="11" spans="1:24" ht="15" customHeight="1">
      <c r="A11" s="246" t="s">
        <v>107</v>
      </c>
      <c r="B11" s="247"/>
      <c r="F11" s="253" t="s">
        <v>108</v>
      </c>
      <c r="G11" s="254"/>
      <c r="H11" s="255" t="s">
        <v>109</v>
      </c>
      <c r="I11" s="89"/>
      <c r="J11" s="90"/>
    </row>
    <row r="12" spans="1:24" ht="15.75" customHeight="1">
      <c r="A12" s="246"/>
      <c r="B12" s="247"/>
      <c r="F12" s="253"/>
      <c r="G12" s="254"/>
      <c r="H12" s="255"/>
      <c r="I12" s="89"/>
      <c r="J12" s="90"/>
    </row>
    <row r="13" spans="1:24" ht="23.25" customHeight="1">
      <c r="A13" s="246"/>
      <c r="B13" s="247"/>
      <c r="F13" s="253"/>
      <c r="G13" s="254"/>
      <c r="H13" s="255"/>
      <c r="I13" s="91" t="s">
        <v>110</v>
      </c>
      <c r="J13" s="90"/>
    </row>
    <row r="14" spans="1:24" ht="39" customHeight="1">
      <c r="A14" s="246" t="s">
        <v>111</v>
      </c>
      <c r="B14" s="247"/>
      <c r="F14" s="180"/>
      <c r="G14" s="181"/>
      <c r="H14" s="255"/>
      <c r="I14" s="257">
        <v>298</v>
      </c>
      <c r="K14" s="92"/>
      <c r="L14" s="92"/>
      <c r="M14" s="92"/>
      <c r="N14" s="92"/>
      <c r="O14" s="92"/>
      <c r="P14" s="92"/>
      <c r="Q14" s="92"/>
      <c r="R14" s="92"/>
      <c r="S14" s="92"/>
      <c r="T14" s="92"/>
      <c r="U14" s="92"/>
      <c r="V14" s="92"/>
      <c r="W14" s="92"/>
      <c r="X14" s="92"/>
    </row>
    <row r="15" spans="1:24" ht="21.75" customHeight="1">
      <c r="A15" s="193" t="s">
        <v>112</v>
      </c>
      <c r="B15" s="93"/>
      <c r="F15" s="180"/>
      <c r="G15" s="181"/>
      <c r="H15" s="255"/>
      <c r="I15" s="257"/>
      <c r="K15" s="92"/>
      <c r="L15" s="92"/>
      <c r="M15" s="92"/>
      <c r="N15" s="92"/>
      <c r="O15" s="92"/>
      <c r="P15" s="92"/>
      <c r="Q15" s="92"/>
      <c r="R15" s="92"/>
      <c r="S15" s="92"/>
      <c r="T15" s="92"/>
      <c r="U15" s="92"/>
      <c r="V15" s="92"/>
      <c r="W15" s="92"/>
      <c r="X15" s="92"/>
    </row>
    <row r="16" spans="1:24" ht="47.25" customHeight="1">
      <c r="A16" s="248"/>
      <c r="B16" s="249"/>
      <c r="F16" s="182"/>
      <c r="G16" s="94"/>
      <c r="H16" s="256"/>
      <c r="I16" s="94"/>
      <c r="K16" s="92"/>
      <c r="L16" s="92"/>
      <c r="M16" s="92"/>
      <c r="N16" s="92"/>
      <c r="O16" s="92"/>
      <c r="P16" s="92"/>
      <c r="Q16" s="92"/>
      <c r="R16" s="92"/>
      <c r="S16" s="92"/>
      <c r="T16" s="92"/>
      <c r="U16" s="92"/>
      <c r="V16" s="92"/>
      <c r="W16" s="92"/>
      <c r="X16" s="92"/>
    </row>
    <row r="17" spans="1:29">
      <c r="A17" s="95"/>
      <c r="K17" s="92"/>
      <c r="L17" s="92"/>
      <c r="M17" s="92"/>
      <c r="N17" s="92"/>
      <c r="O17" s="92"/>
      <c r="P17" s="92"/>
      <c r="Q17" s="92"/>
      <c r="R17" s="92"/>
      <c r="S17" s="92"/>
      <c r="T17" s="92"/>
      <c r="U17" s="92"/>
      <c r="V17" s="92"/>
      <c r="W17" s="92"/>
      <c r="X17" s="92"/>
    </row>
    <row r="18" spans="1:29" ht="9.9499999999999993" customHeight="1">
      <c r="A18" s="95"/>
      <c r="K18" s="92"/>
      <c r="L18" s="92"/>
      <c r="M18" s="92"/>
      <c r="N18" s="92"/>
      <c r="O18" s="92"/>
      <c r="P18" s="92"/>
      <c r="Q18" s="92"/>
      <c r="R18" s="92"/>
      <c r="S18" s="92"/>
      <c r="T18" s="92"/>
      <c r="U18" s="92"/>
      <c r="V18" s="92"/>
      <c r="W18" s="92"/>
      <c r="X18" s="92"/>
    </row>
    <row r="19" spans="1:29" ht="20.100000000000001" customHeight="1">
      <c r="A19" s="194" t="s">
        <v>113</v>
      </c>
      <c r="B19" s="95"/>
      <c r="C19" s="95"/>
      <c r="D19" s="95"/>
      <c r="E19" s="95"/>
      <c r="F19" s="195"/>
      <c r="G19" s="96"/>
      <c r="K19" s="92"/>
      <c r="L19" s="92"/>
      <c r="M19" s="92"/>
      <c r="N19" s="92"/>
      <c r="O19" s="92"/>
      <c r="P19" s="92"/>
      <c r="Q19" s="92"/>
      <c r="R19" s="92"/>
      <c r="S19" s="92"/>
      <c r="T19" s="92"/>
      <c r="U19" s="92"/>
      <c r="V19" s="92"/>
      <c r="W19" s="92"/>
      <c r="X19" s="92"/>
    </row>
    <row r="20" spans="1:29" ht="20.100000000000001" customHeight="1">
      <c r="A20" s="196" t="s">
        <v>114</v>
      </c>
      <c r="B20" s="95"/>
      <c r="C20" s="95"/>
      <c r="D20" s="95"/>
      <c r="E20" s="95"/>
      <c r="F20" s="195"/>
      <c r="G20" s="96"/>
      <c r="K20" s="92"/>
      <c r="L20" s="92"/>
      <c r="M20" s="92"/>
      <c r="N20" s="92"/>
      <c r="O20" s="92"/>
      <c r="P20" s="92"/>
      <c r="Q20" s="92"/>
      <c r="R20" s="92"/>
      <c r="S20" s="92"/>
      <c r="T20" s="92"/>
      <c r="U20" s="92"/>
      <c r="V20" s="92"/>
      <c r="W20" s="92"/>
      <c r="X20" s="92"/>
    </row>
    <row r="21" spans="1:29" ht="21.6" customHeight="1">
      <c r="A21" s="197" t="s">
        <v>115</v>
      </c>
      <c r="B21" s="97"/>
      <c r="C21" s="96"/>
      <c r="D21" s="96"/>
      <c r="E21" s="96"/>
      <c r="F21" s="96"/>
      <c r="G21" s="96"/>
      <c r="K21" s="92"/>
      <c r="L21" s="92"/>
      <c r="M21" s="92"/>
      <c r="N21" s="92"/>
      <c r="O21" s="92"/>
      <c r="P21" s="92"/>
      <c r="Q21" s="92"/>
      <c r="R21" s="92"/>
      <c r="S21" s="92"/>
      <c r="T21" s="92"/>
      <c r="U21" s="92"/>
      <c r="V21" s="92"/>
      <c r="W21" s="92"/>
      <c r="X21" s="92"/>
    </row>
    <row r="22" spans="1:29" ht="21" customHeight="1">
      <c r="A22" s="198" t="s">
        <v>116</v>
      </c>
      <c r="B22" s="97"/>
      <c r="C22" s="96"/>
      <c r="D22" s="96"/>
      <c r="E22" s="96"/>
      <c r="F22" s="96"/>
      <c r="G22" s="96"/>
      <c r="K22" s="92"/>
      <c r="L22" s="92"/>
      <c r="M22" s="92"/>
      <c r="N22" s="92"/>
      <c r="O22" s="92"/>
      <c r="P22" s="92"/>
      <c r="Q22" s="92"/>
      <c r="R22" s="92"/>
      <c r="S22" s="92"/>
      <c r="T22" s="92"/>
      <c r="U22" s="92"/>
      <c r="V22" s="92"/>
      <c r="W22" s="92"/>
      <c r="X22" s="92"/>
    </row>
    <row r="23" spans="1:29" ht="21" customHeight="1">
      <c r="A23" s="96"/>
      <c r="B23" s="97"/>
      <c r="C23" s="96"/>
      <c r="D23" s="96"/>
      <c r="E23" s="96"/>
      <c r="F23" s="96"/>
      <c r="G23" s="96"/>
      <c r="K23" s="92"/>
      <c r="L23" s="92"/>
      <c r="M23" s="92"/>
      <c r="N23" s="92"/>
      <c r="O23" s="92"/>
      <c r="P23" s="92"/>
      <c r="Q23" s="92"/>
      <c r="R23" s="92"/>
      <c r="S23" s="92"/>
      <c r="T23" s="92"/>
      <c r="U23" s="92"/>
      <c r="V23" s="92"/>
      <c r="W23" s="92"/>
      <c r="X23" s="92"/>
    </row>
    <row r="24" spans="1:29" ht="31.5" customHeight="1">
      <c r="A24" s="244" t="s">
        <v>117</v>
      </c>
      <c r="B24" s="245"/>
      <c r="C24" s="245"/>
      <c r="D24" s="245"/>
      <c r="E24" s="245"/>
      <c r="F24" s="245"/>
      <c r="G24" s="245"/>
      <c r="H24" s="245"/>
      <c r="I24" s="245"/>
      <c r="J24" s="245"/>
      <c r="K24" s="92"/>
      <c r="L24" s="92"/>
      <c r="M24" s="92"/>
      <c r="N24" s="92"/>
      <c r="O24" s="92"/>
      <c r="P24" s="92"/>
      <c r="Q24" s="92"/>
      <c r="R24" s="92"/>
      <c r="S24" s="92"/>
      <c r="T24" s="92"/>
      <c r="U24" s="92"/>
      <c r="V24" s="92"/>
      <c r="W24" s="92"/>
      <c r="X24" s="92"/>
      <c r="Y24" s="92"/>
      <c r="Z24" s="92"/>
      <c r="AA24" s="92"/>
      <c r="AB24" s="92"/>
      <c r="AC24" s="92"/>
    </row>
    <row r="25" spans="1:29" ht="18" customHeight="1">
      <c r="A25" s="150" t="s">
        <v>118</v>
      </c>
      <c r="B25" s="150" t="s">
        <v>119</v>
      </c>
      <c r="C25" s="150" t="s">
        <v>120</v>
      </c>
      <c r="D25" s="150" t="s">
        <v>121</v>
      </c>
      <c r="E25" s="150" t="s">
        <v>41</v>
      </c>
      <c r="F25" s="150" t="s">
        <v>122</v>
      </c>
      <c r="G25" s="150" t="s">
        <v>123</v>
      </c>
      <c r="H25" s="150" t="s">
        <v>124</v>
      </c>
      <c r="I25" s="150" t="s">
        <v>125</v>
      </c>
      <c r="J25" s="150" t="s">
        <v>126</v>
      </c>
      <c r="K25" s="98" t="s">
        <v>44</v>
      </c>
      <c r="L25" s="98" t="s">
        <v>127</v>
      </c>
      <c r="M25" s="98" t="s">
        <v>128</v>
      </c>
      <c r="N25" s="98" t="s">
        <v>129</v>
      </c>
      <c r="O25" s="98" t="s">
        <v>130</v>
      </c>
      <c r="P25" s="98" t="s">
        <v>131</v>
      </c>
      <c r="Q25" s="98" t="s">
        <v>132</v>
      </c>
      <c r="R25" s="98" t="s">
        <v>133</v>
      </c>
      <c r="S25" s="98" t="s">
        <v>134</v>
      </c>
      <c r="T25" s="92"/>
      <c r="U25" s="92"/>
      <c r="V25" s="92"/>
      <c r="W25" s="92"/>
      <c r="X25" s="92"/>
      <c r="Y25" s="92"/>
      <c r="Z25" s="92"/>
      <c r="AA25" s="92"/>
      <c r="AB25" s="92"/>
      <c r="AC25" s="92"/>
    </row>
    <row r="26" spans="1:29">
      <c r="A26" s="199" t="s">
        <v>47</v>
      </c>
      <c r="B26" s="110" t="s">
        <v>135</v>
      </c>
      <c r="C26" s="108" t="s">
        <v>117</v>
      </c>
      <c r="D26" s="109" t="s">
        <v>136</v>
      </c>
      <c r="E26" s="109" t="s">
        <v>47</v>
      </c>
      <c r="F26" s="110">
        <v>1800</v>
      </c>
      <c r="G26" s="110">
        <v>3.5</v>
      </c>
      <c r="H26" s="111">
        <f>(G26*$I$14)/1000</f>
        <v>1.0429999999999999</v>
      </c>
      <c r="I26" s="200"/>
      <c r="J26" s="142">
        <f>H26*I26</f>
        <v>0</v>
      </c>
      <c r="K26" s="92"/>
      <c r="L26" s="92"/>
      <c r="M26" s="92"/>
      <c r="N26" s="92"/>
      <c r="O26" s="92"/>
      <c r="P26" s="99"/>
      <c r="Q26" s="92"/>
      <c r="R26" s="92"/>
      <c r="S26" s="92"/>
      <c r="T26" s="92"/>
      <c r="U26" s="92"/>
      <c r="V26" s="92"/>
      <c r="W26" s="92"/>
      <c r="X26" s="92"/>
      <c r="Y26" s="92"/>
      <c r="Z26" s="92"/>
      <c r="AA26" s="92"/>
      <c r="AB26" s="92"/>
      <c r="AC26" s="92"/>
    </row>
    <row r="27" spans="1:29">
      <c r="A27" s="201"/>
      <c r="B27" s="110" t="s">
        <v>137</v>
      </c>
      <c r="C27" s="108" t="s">
        <v>117</v>
      </c>
      <c r="D27" s="109" t="s">
        <v>136</v>
      </c>
      <c r="E27" s="109" t="s">
        <v>47</v>
      </c>
      <c r="F27" s="110">
        <v>3600</v>
      </c>
      <c r="G27" s="110">
        <v>6.7</v>
      </c>
      <c r="H27" s="111">
        <f>(G27*$I$14)/1000</f>
        <v>1.9966000000000002</v>
      </c>
      <c r="I27" s="200"/>
      <c r="J27" s="142">
        <f t="shared" ref="J27:J40" si="0">H27*I27</f>
        <v>0</v>
      </c>
      <c r="K27" s="92"/>
      <c r="L27" s="92"/>
      <c r="M27" s="92"/>
      <c r="N27" s="92"/>
      <c r="O27" s="92"/>
      <c r="P27" s="100"/>
      <c r="Q27" s="92"/>
      <c r="R27" s="92"/>
      <c r="S27" s="92"/>
      <c r="T27" s="92"/>
      <c r="U27" s="92"/>
      <c r="V27" s="92"/>
      <c r="W27" s="92"/>
      <c r="X27" s="92"/>
      <c r="Y27" s="92"/>
      <c r="Z27" s="92"/>
      <c r="AA27" s="92"/>
      <c r="AB27" s="92"/>
      <c r="AC27" s="92"/>
    </row>
    <row r="28" spans="1:29">
      <c r="A28" s="201"/>
      <c r="B28" s="110" t="s">
        <v>138</v>
      </c>
      <c r="C28" s="108" t="s">
        <v>117</v>
      </c>
      <c r="D28" s="109" t="s">
        <v>139</v>
      </c>
      <c r="E28" s="109" t="s">
        <v>47</v>
      </c>
      <c r="F28" s="110">
        <v>9000</v>
      </c>
      <c r="G28" s="110">
        <v>16.75</v>
      </c>
      <c r="H28" s="111">
        <f>(G28*$I$14)/1000</f>
        <v>4.9915000000000003</v>
      </c>
      <c r="I28" s="200"/>
      <c r="J28" s="142">
        <f t="shared" si="0"/>
        <v>0</v>
      </c>
      <c r="K28" s="92"/>
      <c r="L28" s="92"/>
      <c r="M28" s="92"/>
      <c r="N28" s="92"/>
      <c r="O28" s="92"/>
      <c r="P28" s="100"/>
      <c r="Q28" s="92"/>
      <c r="R28" s="92"/>
      <c r="S28" s="92"/>
      <c r="T28" s="92"/>
      <c r="U28" s="92"/>
      <c r="V28" s="92"/>
      <c r="W28" s="92"/>
      <c r="X28" s="92"/>
      <c r="Y28" s="92"/>
      <c r="Z28" s="92"/>
      <c r="AA28" s="92"/>
      <c r="AB28" s="92"/>
      <c r="AC28" s="92"/>
    </row>
    <row r="29" spans="1:29">
      <c r="A29" s="202"/>
      <c r="B29" s="110" t="s">
        <v>140</v>
      </c>
      <c r="C29" s="108" t="s">
        <v>117</v>
      </c>
      <c r="D29" s="109" t="s">
        <v>139</v>
      </c>
      <c r="E29" s="109" t="s">
        <v>47</v>
      </c>
      <c r="F29" s="110">
        <v>18000</v>
      </c>
      <c r="G29" s="110">
        <v>33.5</v>
      </c>
      <c r="H29" s="111">
        <f>(G29*$I$14)/1000</f>
        <v>9.9830000000000005</v>
      </c>
      <c r="I29" s="200"/>
      <c r="J29" s="142">
        <f t="shared" si="0"/>
        <v>0</v>
      </c>
      <c r="K29" s="92"/>
      <c r="L29" s="92"/>
      <c r="M29" s="92"/>
      <c r="N29" s="92"/>
      <c r="O29" s="92"/>
      <c r="P29" s="92"/>
      <c r="Q29" s="92"/>
      <c r="R29" s="92"/>
      <c r="S29" s="92"/>
      <c r="T29" s="92"/>
      <c r="U29" s="92"/>
      <c r="V29" s="92"/>
      <c r="W29" s="92"/>
      <c r="X29" s="92"/>
      <c r="Y29" s="92"/>
      <c r="Z29" s="92"/>
      <c r="AA29" s="92"/>
      <c r="AB29" s="92"/>
      <c r="AC29" s="92"/>
    </row>
    <row r="30" spans="1:29">
      <c r="A30" s="203"/>
      <c r="B30" s="54"/>
      <c r="C30" s="108" t="s">
        <v>117</v>
      </c>
      <c r="D30" s="112"/>
      <c r="E30" s="112"/>
      <c r="F30" s="54"/>
      <c r="G30" s="54"/>
      <c r="H30" s="114"/>
      <c r="I30" s="92"/>
      <c r="J30" s="143"/>
      <c r="K30" s="92"/>
      <c r="L30" s="92"/>
      <c r="M30" s="92"/>
      <c r="N30" s="92"/>
      <c r="O30" s="92"/>
      <c r="P30" s="92"/>
      <c r="Q30" s="92"/>
      <c r="R30" s="92"/>
      <c r="S30" s="92"/>
      <c r="T30" s="92"/>
      <c r="U30" s="92"/>
      <c r="V30" s="92"/>
      <c r="W30" s="92"/>
      <c r="X30" s="92"/>
      <c r="Y30" s="92"/>
      <c r="Z30" s="92"/>
      <c r="AA30" s="92"/>
      <c r="AB30" s="92"/>
      <c r="AC30" s="92"/>
    </row>
    <row r="31" spans="1:29" ht="15.6">
      <c r="A31" s="204" t="s">
        <v>141</v>
      </c>
      <c r="B31" s="110" t="s">
        <v>142</v>
      </c>
      <c r="C31" s="108" t="s">
        <v>117</v>
      </c>
      <c r="D31" s="109" t="s">
        <v>136</v>
      </c>
      <c r="E31" s="109" t="s">
        <v>143</v>
      </c>
      <c r="F31" s="110">
        <v>175</v>
      </c>
      <c r="G31" s="110">
        <v>0.33</v>
      </c>
      <c r="H31" s="111">
        <f t="shared" ref="H31:H37" si="1">(G31*$I$14)/1000</f>
        <v>9.8339999999999997E-2</v>
      </c>
      <c r="I31" s="118"/>
      <c r="J31" s="142">
        <f t="shared" si="0"/>
        <v>0</v>
      </c>
      <c r="K31" s="92"/>
      <c r="L31" s="92"/>
      <c r="M31" s="92"/>
      <c r="N31" s="92"/>
      <c r="O31" s="92"/>
      <c r="P31" s="99"/>
      <c r="Q31" s="92"/>
      <c r="R31" s="92"/>
      <c r="S31" s="92"/>
      <c r="T31" s="92"/>
      <c r="U31" s="92"/>
      <c r="V31" s="92"/>
      <c r="W31" s="92"/>
      <c r="X31" s="92"/>
      <c r="Y31" s="92"/>
      <c r="Z31" s="92"/>
      <c r="AA31" s="92"/>
      <c r="AB31" s="92"/>
      <c r="AC31" s="92"/>
    </row>
    <row r="32" spans="1:29" ht="15.6">
      <c r="A32" s="205"/>
      <c r="B32" s="110" t="s">
        <v>144</v>
      </c>
      <c r="C32" s="108" t="s">
        <v>117</v>
      </c>
      <c r="D32" s="109" t="s">
        <v>136</v>
      </c>
      <c r="E32" s="109" t="s">
        <v>143</v>
      </c>
      <c r="F32" s="110">
        <v>220</v>
      </c>
      <c r="G32" s="110">
        <v>0.41</v>
      </c>
      <c r="H32" s="111">
        <f t="shared" si="1"/>
        <v>0.12218</v>
      </c>
      <c r="I32" s="118"/>
      <c r="J32" s="142">
        <f t="shared" si="0"/>
        <v>0</v>
      </c>
      <c r="K32" s="92"/>
      <c r="L32" s="92"/>
      <c r="M32" s="92"/>
      <c r="N32" s="92"/>
      <c r="O32" s="92"/>
      <c r="P32" s="100"/>
      <c r="Q32" s="92"/>
      <c r="R32" s="92"/>
      <c r="S32" s="92"/>
      <c r="T32" s="92"/>
      <c r="U32" s="92"/>
      <c r="V32" s="92"/>
      <c r="W32" s="92"/>
      <c r="X32" s="92"/>
      <c r="Y32" s="92"/>
      <c r="Z32" s="92"/>
      <c r="AA32" s="92"/>
      <c r="AB32" s="92"/>
      <c r="AC32" s="92"/>
    </row>
    <row r="33" spans="1:29" ht="15.6">
      <c r="A33" s="205"/>
      <c r="B33" s="110" t="s">
        <v>145</v>
      </c>
      <c r="C33" s="108" t="s">
        <v>117</v>
      </c>
      <c r="D33" s="109" t="s">
        <v>136</v>
      </c>
      <c r="E33" s="109" t="s">
        <v>143</v>
      </c>
      <c r="F33" s="110">
        <v>250</v>
      </c>
      <c r="G33" s="110">
        <v>0.46</v>
      </c>
      <c r="H33" s="111">
        <f t="shared" si="1"/>
        <v>0.13708000000000001</v>
      </c>
      <c r="I33" s="118"/>
      <c r="J33" s="142">
        <f>H33*I33</f>
        <v>0</v>
      </c>
      <c r="K33" s="92"/>
      <c r="L33" s="92"/>
      <c r="M33" s="92"/>
      <c r="N33" s="92"/>
      <c r="O33" s="92"/>
      <c r="P33" s="100"/>
      <c r="Q33" s="92"/>
      <c r="R33" s="92"/>
      <c r="S33" s="92"/>
      <c r="T33" s="92"/>
      <c r="U33" s="92"/>
      <c r="V33" s="92"/>
      <c r="W33" s="92"/>
      <c r="X33" s="92"/>
      <c r="Y33" s="92"/>
      <c r="Z33" s="92"/>
      <c r="AA33" s="92"/>
      <c r="AB33" s="92"/>
      <c r="AC33" s="92"/>
    </row>
    <row r="34" spans="1:29" ht="15.6">
      <c r="A34" s="205"/>
      <c r="B34" s="110" t="s">
        <v>32</v>
      </c>
      <c r="C34" s="108" t="s">
        <v>117</v>
      </c>
      <c r="D34" s="109" t="s">
        <v>136</v>
      </c>
      <c r="E34" s="109" t="s">
        <v>143</v>
      </c>
      <c r="F34" s="110">
        <v>350</v>
      </c>
      <c r="G34" s="110">
        <v>0.64300000000000002</v>
      </c>
      <c r="H34" s="111">
        <f t="shared" si="1"/>
        <v>0.19161400000000001</v>
      </c>
      <c r="I34" s="118"/>
      <c r="J34" s="142">
        <f t="shared" si="0"/>
        <v>0</v>
      </c>
      <c r="K34" s="92"/>
      <c r="L34" s="92"/>
      <c r="M34" s="92"/>
      <c r="N34" s="92"/>
      <c r="O34" s="92"/>
      <c r="P34" s="92"/>
      <c r="Q34" s="92"/>
      <c r="R34" s="92"/>
      <c r="S34" s="92"/>
      <c r="T34" s="92"/>
      <c r="U34" s="92"/>
      <c r="V34" s="92"/>
      <c r="W34" s="92"/>
      <c r="X34" s="92"/>
      <c r="Y34" s="92"/>
      <c r="Z34" s="92"/>
      <c r="AA34" s="92"/>
      <c r="AB34" s="92"/>
      <c r="AC34" s="92"/>
    </row>
    <row r="35" spans="1:29" ht="15.6">
      <c r="A35" s="205"/>
      <c r="B35" s="110" t="s">
        <v>137</v>
      </c>
      <c r="C35" s="108" t="s">
        <v>117</v>
      </c>
      <c r="D35" s="109" t="s">
        <v>136</v>
      </c>
      <c r="E35" s="109" t="s">
        <v>143</v>
      </c>
      <c r="F35" s="110">
        <v>1000</v>
      </c>
      <c r="G35" s="110">
        <v>1.8380000000000001</v>
      </c>
      <c r="H35" s="111">
        <f t="shared" si="1"/>
        <v>0.5477240000000001</v>
      </c>
      <c r="I35" s="118"/>
      <c r="J35" s="142">
        <f t="shared" si="0"/>
        <v>0</v>
      </c>
      <c r="K35" s="92"/>
      <c r="L35" s="92"/>
      <c r="M35" s="92"/>
      <c r="N35" s="92"/>
      <c r="O35" s="92"/>
      <c r="P35" s="92"/>
      <c r="Q35" s="92"/>
      <c r="R35" s="92"/>
      <c r="S35" s="92"/>
      <c r="T35" s="92"/>
      <c r="U35" s="92"/>
      <c r="V35" s="92"/>
      <c r="W35" s="92"/>
      <c r="X35" s="92"/>
      <c r="Y35" s="92"/>
      <c r="Z35" s="92"/>
      <c r="AA35" s="92"/>
      <c r="AB35" s="92"/>
      <c r="AC35" s="92"/>
    </row>
    <row r="36" spans="1:29" ht="15.6">
      <c r="A36" s="205"/>
      <c r="B36" s="110" t="s">
        <v>146</v>
      </c>
      <c r="C36" s="108" t="s">
        <v>117</v>
      </c>
      <c r="D36" s="109" t="s">
        <v>136</v>
      </c>
      <c r="E36" s="109" t="s">
        <v>143</v>
      </c>
      <c r="F36" s="110">
        <v>1100</v>
      </c>
      <c r="G36" s="110">
        <v>2.0499999999999998</v>
      </c>
      <c r="H36" s="111">
        <f t="shared" si="1"/>
        <v>0.6109</v>
      </c>
      <c r="I36" s="118"/>
      <c r="J36" s="142">
        <f t="shared" si="0"/>
        <v>0</v>
      </c>
      <c r="K36" s="92"/>
      <c r="L36" s="92"/>
      <c r="M36" s="92"/>
      <c r="N36" s="92"/>
      <c r="O36" s="92"/>
      <c r="P36" s="92"/>
      <c r="Q36" s="92"/>
      <c r="R36" s="92"/>
      <c r="S36" s="92"/>
      <c r="T36" s="92"/>
      <c r="U36" s="92"/>
      <c r="V36" s="92"/>
      <c r="W36" s="92"/>
      <c r="X36" s="92"/>
      <c r="Y36" s="92"/>
      <c r="Z36" s="92"/>
      <c r="AA36" s="92"/>
      <c r="AB36" s="92"/>
      <c r="AC36" s="92"/>
    </row>
    <row r="37" spans="1:29" ht="15.6">
      <c r="A37" s="206"/>
      <c r="B37" s="110" t="s">
        <v>147</v>
      </c>
      <c r="C37" s="108" t="s">
        <v>117</v>
      </c>
      <c r="D37" s="109" t="s">
        <v>136</v>
      </c>
      <c r="E37" s="109" t="s">
        <v>143</v>
      </c>
      <c r="F37" s="110">
        <v>1750</v>
      </c>
      <c r="G37" s="119">
        <v>3.2160000000000002</v>
      </c>
      <c r="H37" s="120">
        <f t="shared" si="1"/>
        <v>0.958368</v>
      </c>
      <c r="I37" s="144"/>
      <c r="J37" s="142">
        <f t="shared" si="0"/>
        <v>0</v>
      </c>
      <c r="K37" s="92"/>
      <c r="L37" s="92"/>
      <c r="M37" s="92"/>
      <c r="N37" s="92"/>
      <c r="O37" s="92"/>
      <c r="P37" s="92"/>
      <c r="Q37" s="92"/>
      <c r="R37" s="92"/>
      <c r="S37" s="92"/>
      <c r="T37" s="92"/>
      <c r="U37" s="92"/>
      <c r="V37" s="92"/>
      <c r="W37" s="92"/>
      <c r="X37" s="92"/>
      <c r="Y37" s="92"/>
      <c r="Z37" s="92"/>
      <c r="AA37" s="92"/>
      <c r="AB37" s="92"/>
      <c r="AC37" s="92"/>
    </row>
    <row r="38" spans="1:29">
      <c r="A38" s="203"/>
      <c r="B38" s="54"/>
      <c r="C38" s="108" t="s">
        <v>117</v>
      </c>
      <c r="D38" s="112"/>
      <c r="E38" s="112"/>
      <c r="F38" s="54"/>
      <c r="G38" s="145"/>
      <c r="H38" s="146"/>
      <c r="I38" s="207"/>
      <c r="J38" s="117"/>
      <c r="K38" s="92"/>
      <c r="L38" s="92"/>
      <c r="M38" s="92"/>
      <c r="N38" s="92"/>
      <c r="O38" s="92"/>
      <c r="P38" s="92"/>
      <c r="Q38" s="92"/>
      <c r="R38" s="92"/>
      <c r="S38" s="92"/>
      <c r="T38" s="92"/>
      <c r="U38" s="92"/>
      <c r="V38" s="92"/>
      <c r="W38" s="92"/>
      <c r="X38" s="92"/>
      <c r="Y38" s="92"/>
      <c r="Z38" s="92"/>
      <c r="AA38" s="92"/>
      <c r="AB38" s="92"/>
      <c r="AC38" s="92"/>
    </row>
    <row r="39" spans="1:29" ht="18.600000000000001" customHeight="1">
      <c r="A39" s="199" t="s">
        <v>148</v>
      </c>
      <c r="B39" s="208" t="s">
        <v>138</v>
      </c>
      <c r="C39" s="108" t="s">
        <v>117</v>
      </c>
      <c r="D39" s="109" t="s">
        <v>139</v>
      </c>
      <c r="E39" s="109" t="s">
        <v>143</v>
      </c>
      <c r="F39" s="110">
        <v>2500</v>
      </c>
      <c r="G39" s="121">
        <v>4.5940000000000003</v>
      </c>
      <c r="H39" s="122">
        <f>(G39*$I$14)/1000</f>
        <v>1.3690120000000001</v>
      </c>
      <c r="I39" s="123"/>
      <c r="J39" s="142">
        <f t="shared" si="0"/>
        <v>0</v>
      </c>
      <c r="K39" s="92"/>
      <c r="L39" s="92"/>
      <c r="M39" s="92"/>
      <c r="N39" s="92"/>
      <c r="O39" s="92"/>
      <c r="P39" s="92"/>
      <c r="Q39" s="92"/>
      <c r="R39" s="92"/>
      <c r="S39" s="92"/>
      <c r="T39" s="92"/>
      <c r="U39" s="92"/>
      <c r="V39" s="92"/>
      <c r="W39" s="92"/>
      <c r="X39" s="92"/>
      <c r="Y39" s="92"/>
      <c r="Z39" s="92"/>
      <c r="AA39" s="92"/>
      <c r="AB39" s="92"/>
      <c r="AC39" s="92"/>
    </row>
    <row r="40" spans="1:29" ht="15.6">
      <c r="A40" s="202"/>
      <c r="B40" s="208" t="s">
        <v>149</v>
      </c>
      <c r="C40" s="108" t="s">
        <v>117</v>
      </c>
      <c r="D40" s="109" t="s">
        <v>139</v>
      </c>
      <c r="E40" s="109" t="s">
        <v>143</v>
      </c>
      <c r="F40" s="110">
        <v>8138</v>
      </c>
      <c r="G40" s="110">
        <v>14.956</v>
      </c>
      <c r="H40" s="111">
        <f>(G40*$I$14)/1000</f>
        <v>4.4568880000000002</v>
      </c>
      <c r="I40" s="118"/>
      <c r="J40" s="142">
        <f t="shared" si="0"/>
        <v>0</v>
      </c>
      <c r="L40" s="92"/>
      <c r="M40" s="92"/>
      <c r="N40" s="92"/>
      <c r="O40" s="92"/>
      <c r="P40" s="92"/>
      <c r="Q40" s="92"/>
      <c r="R40" s="92"/>
      <c r="S40" s="92"/>
      <c r="T40" s="92"/>
      <c r="U40" s="92"/>
      <c r="V40" s="92"/>
      <c r="W40" s="92"/>
      <c r="X40" s="92"/>
      <c r="Y40" s="92"/>
      <c r="Z40" s="92"/>
      <c r="AA40" s="92"/>
      <c r="AB40" s="92"/>
      <c r="AC40" s="92"/>
    </row>
    <row r="41" spans="1:29">
      <c r="A41" s="209"/>
      <c r="B41" s="54"/>
      <c r="C41" s="113" t="s">
        <v>117</v>
      </c>
      <c r="D41" s="112"/>
      <c r="E41" s="112"/>
      <c r="F41" s="54"/>
      <c r="G41" s="54"/>
      <c r="H41" s="114"/>
      <c r="J41" s="101"/>
      <c r="L41" s="92"/>
      <c r="M41" s="92"/>
      <c r="N41" s="92"/>
      <c r="O41" s="92"/>
      <c r="P41" s="92"/>
      <c r="Q41" s="92"/>
      <c r="R41" s="92"/>
      <c r="S41" s="92"/>
      <c r="T41" s="92"/>
      <c r="U41" s="92"/>
      <c r="V41" s="92"/>
      <c r="W41" s="92"/>
      <c r="X41" s="92"/>
      <c r="Y41" s="92"/>
      <c r="Z41" s="92"/>
      <c r="AA41" s="92"/>
      <c r="AB41" s="92"/>
      <c r="AC41" s="92"/>
    </row>
    <row r="42" spans="1:29" ht="32.450000000000003" customHeight="1">
      <c r="B42" s="210"/>
      <c r="C42" s="211" t="s">
        <v>117</v>
      </c>
      <c r="D42" s="211"/>
      <c r="E42" s="211"/>
      <c r="F42" s="212"/>
      <c r="G42" s="212"/>
      <c r="H42" s="212"/>
      <c r="I42" s="213" t="s">
        <v>150</v>
      </c>
      <c r="J42" s="214">
        <f>SUM(J26:J40)-J27</f>
        <v>0</v>
      </c>
      <c r="K42" s="92"/>
      <c r="L42" s="92"/>
      <c r="M42" s="92"/>
      <c r="N42" s="92"/>
      <c r="O42" s="92"/>
      <c r="P42" s="92"/>
      <c r="Q42" s="92"/>
      <c r="R42" s="92"/>
      <c r="S42" s="92"/>
      <c r="T42" s="92"/>
      <c r="U42" s="92"/>
      <c r="V42" s="92"/>
      <c r="W42" s="92"/>
      <c r="X42" s="92"/>
      <c r="Y42" s="92"/>
      <c r="Z42" s="92"/>
      <c r="AA42" s="92"/>
      <c r="AB42" s="92"/>
      <c r="AC42" s="92"/>
    </row>
    <row r="43" spans="1:29" ht="15.6">
      <c r="B43" s="164"/>
      <c r="C43" s="165"/>
      <c r="D43" s="166"/>
      <c r="E43" s="167"/>
      <c r="F43" s="168"/>
      <c r="G43" s="168"/>
      <c r="H43" s="169"/>
      <c r="I43" s="170"/>
      <c r="J43" s="162"/>
      <c r="K43" s="92"/>
      <c r="L43" s="163"/>
      <c r="M43" s="163"/>
      <c r="N43" s="163"/>
      <c r="O43" s="163"/>
      <c r="P43" s="163"/>
      <c r="Q43" s="163"/>
      <c r="R43" s="163"/>
      <c r="S43" s="163"/>
      <c r="T43" s="92"/>
      <c r="U43" s="92"/>
      <c r="V43" s="92"/>
      <c r="W43" s="92"/>
      <c r="X43" s="92"/>
      <c r="Y43" s="92"/>
      <c r="Z43" s="92"/>
      <c r="AA43" s="92"/>
      <c r="AB43" s="92"/>
      <c r="AC43" s="92"/>
    </row>
    <row r="44" spans="1:29" ht="15.6">
      <c r="B44" s="164"/>
      <c r="C44" s="165"/>
      <c r="D44" s="166"/>
      <c r="E44" s="167"/>
      <c r="F44" s="168"/>
      <c r="G44" s="168"/>
      <c r="H44" s="169"/>
      <c r="I44" s="171"/>
      <c r="J44" s="162"/>
      <c r="K44" s="92"/>
      <c r="L44" s="163"/>
      <c r="M44" s="163"/>
      <c r="N44" s="163"/>
      <c r="O44" s="163"/>
      <c r="P44" s="163"/>
      <c r="Q44" s="163"/>
      <c r="R44" s="163"/>
      <c r="S44" s="163"/>
      <c r="T44" s="92"/>
      <c r="U44" s="92"/>
      <c r="V44" s="92"/>
      <c r="W44" s="92"/>
      <c r="X44" s="92"/>
      <c r="Y44" s="92"/>
      <c r="Z44" s="92"/>
      <c r="AA44" s="92"/>
      <c r="AB44" s="92"/>
      <c r="AC44" s="92"/>
    </row>
    <row r="45" spans="1:29" ht="33.950000000000003" customHeight="1">
      <c r="A45" s="215"/>
      <c r="B45" s="216"/>
      <c r="C45" s="176" t="s">
        <v>117</v>
      </c>
      <c r="D45" s="176"/>
      <c r="E45" s="176"/>
      <c r="F45" s="177"/>
      <c r="G45" s="183" t="s">
        <v>151</v>
      </c>
      <c r="H45" s="177"/>
      <c r="I45" s="178"/>
      <c r="J45" s="179"/>
      <c r="L45" s="92"/>
      <c r="M45" s="92"/>
      <c r="N45" s="92"/>
      <c r="O45" s="92"/>
      <c r="P45" s="92"/>
      <c r="Q45" s="92"/>
      <c r="R45" s="92"/>
      <c r="S45" s="92"/>
      <c r="T45" s="92"/>
      <c r="U45" s="92"/>
      <c r="V45" s="92"/>
      <c r="W45" s="92"/>
      <c r="X45" s="92"/>
      <c r="Y45" s="92"/>
      <c r="Z45" s="92"/>
      <c r="AA45" s="92"/>
      <c r="AB45" s="92"/>
      <c r="AC45" s="92"/>
    </row>
    <row r="46" spans="1:29" ht="21.6" customHeight="1">
      <c r="A46" s="150" t="s">
        <v>118</v>
      </c>
      <c r="B46" s="150" t="s">
        <v>119</v>
      </c>
      <c r="C46" s="150" t="s">
        <v>120</v>
      </c>
      <c r="D46" s="150" t="s">
        <v>121</v>
      </c>
      <c r="E46" s="150" t="s">
        <v>41</v>
      </c>
      <c r="F46" s="150" t="s">
        <v>122</v>
      </c>
      <c r="G46" s="150" t="s">
        <v>123</v>
      </c>
      <c r="H46" s="150" t="s">
        <v>124</v>
      </c>
      <c r="I46" s="150" t="s">
        <v>125</v>
      </c>
      <c r="J46" s="150" t="s">
        <v>126</v>
      </c>
      <c r="L46" s="163"/>
      <c r="M46" s="163"/>
      <c r="N46" s="163"/>
      <c r="O46" s="163"/>
      <c r="P46" s="163"/>
      <c r="Q46" s="163"/>
      <c r="R46" s="163"/>
      <c r="S46" s="163"/>
      <c r="T46" s="92"/>
      <c r="U46" s="92"/>
      <c r="V46" s="92"/>
      <c r="W46" s="92"/>
      <c r="X46" s="92"/>
      <c r="Y46" s="92"/>
      <c r="Z46" s="92"/>
      <c r="AA46" s="92"/>
      <c r="AB46" s="92"/>
      <c r="AC46" s="92"/>
    </row>
    <row r="47" spans="1:29" ht="15.6">
      <c r="A47" s="205" t="s">
        <v>47</v>
      </c>
      <c r="B47" s="217" t="s">
        <v>145</v>
      </c>
      <c r="C47" s="172" t="s">
        <v>152</v>
      </c>
      <c r="D47" s="173" t="s">
        <v>136</v>
      </c>
      <c r="E47" s="174" t="s">
        <v>47</v>
      </c>
      <c r="F47" s="121">
        <v>900</v>
      </c>
      <c r="G47" s="121">
        <f>1.65</f>
        <v>1.65</v>
      </c>
      <c r="H47" s="122">
        <f>(G47*$I$14)/1000</f>
        <v>0.49169999999999997</v>
      </c>
      <c r="I47" s="218"/>
      <c r="J47" s="175">
        <f>H47*I47</f>
        <v>0</v>
      </c>
      <c r="L47" s="92"/>
      <c r="M47" s="92"/>
      <c r="N47" s="92"/>
      <c r="O47" s="92"/>
      <c r="P47" s="99"/>
      <c r="Q47" s="99"/>
      <c r="R47" s="99"/>
      <c r="S47" s="92"/>
      <c r="T47" s="92"/>
      <c r="U47" s="92"/>
      <c r="V47" s="92"/>
      <c r="W47" s="92"/>
      <c r="X47" s="92"/>
      <c r="Y47" s="92"/>
      <c r="Z47" s="92"/>
      <c r="AA47" s="92"/>
      <c r="AB47" s="92"/>
      <c r="AC47" s="92"/>
    </row>
    <row r="48" spans="1:29" ht="15.6">
      <c r="A48" s="219"/>
      <c r="B48" s="208" t="s">
        <v>135</v>
      </c>
      <c r="C48" s="115" t="s">
        <v>152</v>
      </c>
      <c r="D48" s="116" t="s">
        <v>136</v>
      </c>
      <c r="E48" s="109" t="s">
        <v>47</v>
      </c>
      <c r="F48" s="110">
        <v>1800</v>
      </c>
      <c r="G48" s="110">
        <v>3.31</v>
      </c>
      <c r="H48" s="111">
        <f>(G48*$I$14)/1000</f>
        <v>0.98638000000000003</v>
      </c>
      <c r="I48" s="200"/>
      <c r="J48" s="142">
        <f t="shared" ref="J48:J56" si="2">H48*I48</f>
        <v>0</v>
      </c>
      <c r="L48" s="92"/>
      <c r="M48" s="92"/>
      <c r="N48" s="92"/>
      <c r="O48" s="92"/>
      <c r="P48" s="99"/>
      <c r="Q48" s="99"/>
      <c r="R48" s="99"/>
      <c r="S48" s="92"/>
      <c r="T48" s="92"/>
      <c r="U48" s="92"/>
      <c r="V48" s="92"/>
      <c r="W48" s="92"/>
      <c r="X48" s="92"/>
      <c r="Y48" s="92"/>
      <c r="Z48" s="92"/>
      <c r="AA48" s="92"/>
      <c r="AB48" s="92"/>
      <c r="AC48" s="92"/>
    </row>
    <row r="49" spans="1:29" ht="15.6">
      <c r="A49" s="219"/>
      <c r="B49" s="208" t="s">
        <v>137</v>
      </c>
      <c r="C49" s="115" t="s">
        <v>152</v>
      </c>
      <c r="D49" s="116" t="s">
        <v>136</v>
      </c>
      <c r="E49" s="109" t="s">
        <v>47</v>
      </c>
      <c r="F49" s="110">
        <v>3600</v>
      </c>
      <c r="G49" s="110">
        <v>6.62</v>
      </c>
      <c r="H49" s="111">
        <f>(G49*$I$14)/1000</f>
        <v>1.9727600000000001</v>
      </c>
      <c r="I49" s="200"/>
      <c r="J49" s="142">
        <f t="shared" si="2"/>
        <v>0</v>
      </c>
      <c r="L49" s="92"/>
      <c r="M49" s="92"/>
      <c r="N49" s="92"/>
      <c r="O49" s="92"/>
      <c r="P49" s="99"/>
      <c r="Q49" s="99"/>
      <c r="R49" s="99"/>
      <c r="S49" s="92"/>
      <c r="T49" s="92"/>
      <c r="U49" s="92"/>
      <c r="V49" s="92"/>
      <c r="W49" s="92"/>
      <c r="X49" s="92"/>
      <c r="Y49" s="92"/>
      <c r="Z49" s="92"/>
      <c r="AA49" s="92"/>
      <c r="AB49" s="92"/>
      <c r="AC49" s="92"/>
    </row>
    <row r="50" spans="1:29" ht="15.6">
      <c r="A50" s="220"/>
      <c r="B50" s="208" t="s">
        <v>138</v>
      </c>
      <c r="C50" s="115" t="s">
        <v>152</v>
      </c>
      <c r="D50" s="116" t="s">
        <v>139</v>
      </c>
      <c r="E50" s="109" t="s">
        <v>47</v>
      </c>
      <c r="F50" s="110">
        <v>9000</v>
      </c>
      <c r="G50" s="110">
        <v>16.54</v>
      </c>
      <c r="H50" s="111">
        <f>(G50*$I$14)/1000</f>
        <v>4.9289199999999997</v>
      </c>
      <c r="I50" s="200"/>
      <c r="J50" s="142">
        <f t="shared" si="2"/>
        <v>0</v>
      </c>
      <c r="L50" s="92"/>
      <c r="M50" s="92"/>
      <c r="N50" s="92"/>
      <c r="O50" s="92"/>
      <c r="P50" s="99"/>
      <c r="Q50" s="99"/>
      <c r="R50" s="99"/>
      <c r="S50" s="92"/>
      <c r="T50" s="92"/>
      <c r="U50" s="92"/>
      <c r="V50" s="92"/>
      <c r="W50" s="92"/>
      <c r="X50" s="92"/>
      <c r="Y50" s="92"/>
      <c r="Z50" s="92"/>
      <c r="AA50" s="92"/>
      <c r="AB50" s="92"/>
      <c r="AC50" s="92"/>
    </row>
    <row r="51" spans="1:29" ht="15.6">
      <c r="A51" s="221"/>
      <c r="B51" s="54"/>
      <c r="C51" s="115" t="s">
        <v>152</v>
      </c>
      <c r="D51" s="43"/>
      <c r="E51" s="43"/>
      <c r="F51" s="54"/>
      <c r="G51" s="54"/>
      <c r="H51" s="114"/>
      <c r="I51" s="103"/>
      <c r="J51" s="143"/>
      <c r="L51" s="92"/>
      <c r="M51" s="92"/>
      <c r="N51" s="92"/>
      <c r="O51" s="92"/>
      <c r="P51" s="99"/>
      <c r="Q51" s="99"/>
      <c r="R51" s="99"/>
      <c r="S51" s="92"/>
      <c r="T51" s="92"/>
      <c r="U51" s="92"/>
      <c r="V51" s="92"/>
      <c r="W51" s="92"/>
      <c r="X51" s="92"/>
      <c r="Y51" s="92"/>
      <c r="Z51" s="92"/>
      <c r="AA51" s="92"/>
      <c r="AB51" s="92"/>
      <c r="AC51" s="92"/>
    </row>
    <row r="52" spans="1:29" ht="15.6">
      <c r="A52" s="204" t="s">
        <v>153</v>
      </c>
      <c r="B52" s="208" t="s">
        <v>154</v>
      </c>
      <c r="C52" s="115" t="s">
        <v>152</v>
      </c>
      <c r="D52" s="116" t="s">
        <v>136</v>
      </c>
      <c r="E52" s="109" t="s">
        <v>143</v>
      </c>
      <c r="F52" s="110">
        <v>590</v>
      </c>
      <c r="G52" s="110">
        <v>0.54</v>
      </c>
      <c r="H52" s="111">
        <f>(G52*$I$14)/1000</f>
        <v>0.16092000000000001</v>
      </c>
      <c r="I52" s="118"/>
      <c r="J52" s="142">
        <f t="shared" si="2"/>
        <v>0</v>
      </c>
      <c r="L52" s="92"/>
      <c r="M52" s="92"/>
      <c r="N52" s="92"/>
      <c r="O52" s="92"/>
      <c r="P52" s="99"/>
      <c r="Q52" s="99"/>
      <c r="R52" s="99"/>
      <c r="S52" s="92"/>
      <c r="T52" s="92"/>
      <c r="U52" s="92"/>
      <c r="V52" s="92"/>
      <c r="W52" s="92"/>
      <c r="X52" s="92"/>
      <c r="Y52" s="92"/>
      <c r="Z52" s="92"/>
      <c r="AA52" s="92"/>
      <c r="AB52" s="92"/>
      <c r="AC52" s="92"/>
    </row>
    <row r="53" spans="1:29" ht="15.6">
      <c r="A53" s="219"/>
      <c r="B53" s="208" t="s">
        <v>145</v>
      </c>
      <c r="C53" s="115" t="s">
        <v>152</v>
      </c>
      <c r="D53" s="116" t="s">
        <v>136</v>
      </c>
      <c r="E53" s="109" t="s">
        <v>143</v>
      </c>
      <c r="F53" s="110">
        <v>500</v>
      </c>
      <c r="G53" s="110">
        <v>0.46</v>
      </c>
      <c r="H53" s="111">
        <f>(G53*$I$14)/1000</f>
        <v>0.13708000000000001</v>
      </c>
      <c r="I53" s="118"/>
      <c r="J53" s="142">
        <f t="shared" si="2"/>
        <v>0</v>
      </c>
      <c r="L53" s="92"/>
      <c r="M53" s="92"/>
      <c r="N53" s="92"/>
      <c r="O53" s="92"/>
      <c r="P53" s="99"/>
      <c r="Q53" s="99"/>
      <c r="R53" s="99"/>
      <c r="S53" s="92"/>
      <c r="T53" s="92"/>
      <c r="U53" s="92"/>
      <c r="V53" s="92"/>
      <c r="W53" s="92"/>
      <c r="X53" s="92"/>
      <c r="Y53" s="92"/>
      <c r="Z53" s="92"/>
      <c r="AA53" s="92"/>
      <c r="AB53" s="92"/>
      <c r="AC53" s="92"/>
    </row>
    <row r="54" spans="1:29" ht="15.6">
      <c r="A54" s="219"/>
      <c r="B54" s="208" t="s">
        <v>137</v>
      </c>
      <c r="C54" s="115" t="s">
        <v>152</v>
      </c>
      <c r="D54" s="116" t="s">
        <v>136</v>
      </c>
      <c r="E54" s="109" t="s">
        <v>143</v>
      </c>
      <c r="F54" s="110">
        <v>2000</v>
      </c>
      <c r="G54" s="110">
        <v>1.84</v>
      </c>
      <c r="H54" s="111">
        <f>(G54*$I$14)/1000</f>
        <v>0.54832000000000003</v>
      </c>
      <c r="I54" s="118"/>
      <c r="J54" s="142">
        <f t="shared" si="2"/>
        <v>0</v>
      </c>
      <c r="L54" s="92"/>
      <c r="M54" s="92"/>
      <c r="N54" s="92"/>
      <c r="O54" s="92"/>
      <c r="P54" s="99"/>
      <c r="Q54" s="99"/>
      <c r="R54" s="99"/>
      <c r="S54" s="92"/>
      <c r="T54" s="92"/>
      <c r="U54" s="92"/>
      <c r="V54" s="92"/>
      <c r="W54" s="92"/>
      <c r="X54" s="92"/>
      <c r="Y54" s="92"/>
      <c r="Z54" s="92"/>
      <c r="AA54" s="92"/>
      <c r="AB54" s="92"/>
      <c r="AC54" s="92"/>
    </row>
    <row r="55" spans="1:29" ht="20.100000000000001" customHeight="1">
      <c r="A55" s="219"/>
      <c r="B55" s="208" t="s">
        <v>155</v>
      </c>
      <c r="C55" s="115" t="s">
        <v>152</v>
      </c>
      <c r="D55" s="116" t="s">
        <v>136</v>
      </c>
      <c r="E55" s="109" t="s">
        <v>143</v>
      </c>
      <c r="F55" s="110">
        <v>2770</v>
      </c>
      <c r="G55" s="110">
        <v>2.5499999999999998</v>
      </c>
      <c r="H55" s="111">
        <f>(G55*$I$14)/1000</f>
        <v>0.75990000000000002</v>
      </c>
      <c r="I55" s="118"/>
      <c r="J55" s="142">
        <f t="shared" si="2"/>
        <v>0</v>
      </c>
      <c r="L55" s="92"/>
      <c r="M55" s="92"/>
      <c r="N55" s="92"/>
      <c r="O55" s="92"/>
      <c r="P55" s="92"/>
      <c r="Q55" s="92"/>
      <c r="R55" s="92"/>
      <c r="S55" s="92"/>
      <c r="T55" s="92"/>
      <c r="U55" s="92"/>
      <c r="V55" s="92"/>
      <c r="W55" s="92"/>
      <c r="X55" s="92"/>
      <c r="Y55" s="92"/>
      <c r="Z55" s="92"/>
      <c r="AA55" s="92"/>
      <c r="AB55" s="92"/>
      <c r="AC55" s="92"/>
    </row>
    <row r="56" spans="1:29" ht="15.6">
      <c r="A56" s="220"/>
      <c r="B56" s="208" t="s">
        <v>138</v>
      </c>
      <c r="C56" s="115" t="s">
        <v>152</v>
      </c>
      <c r="D56" s="116" t="s">
        <v>139</v>
      </c>
      <c r="E56" s="109" t="s">
        <v>143</v>
      </c>
      <c r="F56" s="110">
        <v>5000</v>
      </c>
      <c r="G56" s="110">
        <v>4.5999999999999996</v>
      </c>
      <c r="H56" s="111">
        <f>(G56*$I$14)/1000</f>
        <v>1.3708</v>
      </c>
      <c r="I56" s="118"/>
      <c r="J56" s="142">
        <f t="shared" si="2"/>
        <v>0</v>
      </c>
      <c r="L56" s="92"/>
      <c r="M56" s="92"/>
      <c r="N56" s="92"/>
      <c r="O56" s="92"/>
      <c r="P56" s="92"/>
      <c r="Q56" s="92"/>
      <c r="R56" s="92"/>
      <c r="S56" s="92"/>
      <c r="T56" s="92"/>
      <c r="U56" s="92"/>
      <c r="V56" s="92"/>
      <c r="W56" s="92"/>
      <c r="X56" s="92"/>
      <c r="Y56" s="92"/>
      <c r="Z56" s="92"/>
      <c r="AA56" s="92"/>
      <c r="AB56" s="92"/>
      <c r="AC56" s="92"/>
    </row>
    <row r="57" spans="1:29" ht="34.5" customHeight="1">
      <c r="C57" s="104" t="s">
        <v>152</v>
      </c>
      <c r="H57" s="105"/>
      <c r="J57" s="106"/>
      <c r="L57" s="92"/>
      <c r="M57" s="92"/>
      <c r="N57" s="92"/>
      <c r="O57" s="92"/>
      <c r="P57" s="92"/>
      <c r="Q57" s="92"/>
      <c r="R57" s="92"/>
      <c r="S57" s="92"/>
      <c r="T57" s="92"/>
      <c r="U57" s="92"/>
      <c r="V57" s="92"/>
      <c r="W57" s="92"/>
      <c r="X57" s="92"/>
      <c r="Y57" s="92"/>
      <c r="Z57" s="92"/>
      <c r="AA57" s="92"/>
      <c r="AB57" s="92"/>
      <c r="AC57" s="92"/>
    </row>
    <row r="58" spans="1:29" ht="30.6" customHeight="1">
      <c r="B58" s="102"/>
      <c r="C58" s="103" t="s">
        <v>152</v>
      </c>
      <c r="D58" s="102"/>
      <c r="E58" s="102"/>
      <c r="H58" s="105"/>
      <c r="I58" s="213" t="s">
        <v>150</v>
      </c>
      <c r="J58" s="214">
        <f>SUM(J47:J57)-J49</f>
        <v>0</v>
      </c>
      <c r="L58" s="92"/>
      <c r="M58" s="92"/>
      <c r="N58" s="92"/>
      <c r="O58" s="92"/>
      <c r="P58" s="92"/>
      <c r="Q58" s="92"/>
      <c r="R58" s="92"/>
      <c r="S58" s="92"/>
      <c r="T58" s="92"/>
      <c r="U58" s="92"/>
      <c r="V58" s="92"/>
      <c r="W58" s="92"/>
      <c r="X58" s="92"/>
      <c r="Y58" s="92"/>
      <c r="Z58" s="92"/>
      <c r="AA58" s="92"/>
      <c r="AB58" s="92"/>
      <c r="AC58" s="92"/>
    </row>
    <row r="59" spans="1:29">
      <c r="J59" s="107"/>
      <c r="L59" s="92"/>
      <c r="M59" s="92"/>
      <c r="N59" s="92"/>
      <c r="O59" s="92"/>
      <c r="P59" s="92"/>
      <c r="Q59" s="92"/>
      <c r="R59" s="92"/>
      <c r="S59" s="92"/>
      <c r="T59" s="92"/>
      <c r="U59" s="92"/>
      <c r="V59" s="92"/>
      <c r="W59" s="92"/>
      <c r="X59" s="92"/>
      <c r="Y59" s="92"/>
      <c r="Z59" s="92"/>
      <c r="AA59" s="92"/>
      <c r="AB59" s="92"/>
      <c r="AC59" s="92"/>
    </row>
    <row r="60" spans="1:29">
      <c r="L60" s="92"/>
      <c r="M60" s="92"/>
      <c r="N60" s="92"/>
      <c r="O60" s="92"/>
      <c r="P60" s="92"/>
      <c r="Q60" s="92"/>
      <c r="R60" s="92"/>
      <c r="S60" s="92"/>
      <c r="T60" s="92"/>
      <c r="U60" s="92"/>
      <c r="V60" s="92"/>
      <c r="W60" s="92"/>
      <c r="X60" s="92"/>
      <c r="Y60" s="92"/>
      <c r="Z60" s="92"/>
      <c r="AA60" s="92"/>
      <c r="AB60" s="92"/>
      <c r="AC60" s="92"/>
    </row>
    <row r="61" spans="1:29">
      <c r="L61" s="92"/>
      <c r="M61" s="92"/>
      <c r="N61" s="92"/>
      <c r="O61" s="92"/>
      <c r="P61" s="92"/>
      <c r="Q61" s="92"/>
      <c r="R61" s="92"/>
      <c r="S61" s="92"/>
      <c r="T61" s="92"/>
      <c r="U61" s="92"/>
      <c r="V61" s="92"/>
      <c r="W61" s="92"/>
      <c r="X61" s="92"/>
      <c r="Y61" s="92"/>
      <c r="Z61" s="92"/>
      <c r="AA61" s="92"/>
      <c r="AB61" s="92"/>
      <c r="AC61" s="92"/>
    </row>
    <row r="62" spans="1:29">
      <c r="L62" s="92"/>
      <c r="M62" s="92"/>
      <c r="N62" s="92"/>
      <c r="O62" s="92"/>
      <c r="P62" s="92"/>
      <c r="Q62" s="92"/>
      <c r="R62" s="92"/>
      <c r="S62" s="92"/>
      <c r="T62" s="92"/>
      <c r="U62" s="92"/>
      <c r="V62" s="92"/>
      <c r="W62" s="92"/>
      <c r="X62" s="92"/>
      <c r="Y62" s="92"/>
      <c r="Z62" s="92"/>
      <c r="AA62" s="92"/>
      <c r="AB62" s="92"/>
      <c r="AC62" s="92"/>
    </row>
    <row r="63" spans="1:29">
      <c r="L63" s="92"/>
      <c r="M63" s="92"/>
      <c r="N63" s="92"/>
      <c r="O63" s="92"/>
      <c r="P63" s="92"/>
      <c r="Q63" s="92"/>
      <c r="R63" s="92"/>
      <c r="S63" s="92"/>
      <c r="T63" s="92"/>
      <c r="U63" s="92"/>
      <c r="V63" s="92"/>
      <c r="W63" s="92"/>
      <c r="X63" s="92"/>
      <c r="Y63" s="92"/>
      <c r="Z63" s="92"/>
      <c r="AA63" s="92"/>
      <c r="AB63" s="92"/>
      <c r="AC63" s="92"/>
    </row>
    <row r="64" spans="1:29">
      <c r="L64" s="92"/>
      <c r="M64" s="92"/>
      <c r="N64" s="92"/>
      <c r="O64" s="92"/>
      <c r="P64" s="92"/>
      <c r="Q64" s="92"/>
      <c r="R64" s="92"/>
      <c r="S64" s="92"/>
      <c r="T64" s="92"/>
      <c r="U64" s="92"/>
      <c r="V64" s="92"/>
      <c r="W64" s="92"/>
      <c r="X64" s="92"/>
      <c r="Y64" s="92"/>
      <c r="Z64" s="92"/>
      <c r="AA64" s="92"/>
      <c r="AB64" s="92"/>
      <c r="AC64" s="92"/>
    </row>
    <row r="65" spans="12:29">
      <c r="L65" s="92"/>
      <c r="M65" s="92"/>
      <c r="N65" s="92"/>
      <c r="O65" s="92"/>
      <c r="P65" s="92"/>
      <c r="Q65" s="92"/>
      <c r="R65" s="92"/>
      <c r="S65" s="92"/>
      <c r="T65" s="92"/>
      <c r="U65" s="92"/>
      <c r="V65" s="92"/>
      <c r="W65" s="92"/>
      <c r="X65" s="92"/>
      <c r="Y65" s="92"/>
      <c r="Z65" s="92"/>
      <c r="AA65" s="92"/>
      <c r="AB65" s="92"/>
      <c r="AC65" s="92"/>
    </row>
    <row r="66" spans="12:29">
      <c r="L66" s="92"/>
      <c r="M66" s="92"/>
      <c r="N66" s="92"/>
      <c r="O66" s="92"/>
      <c r="P66" s="92"/>
      <c r="Q66" s="92"/>
      <c r="R66" s="92"/>
      <c r="S66" s="92"/>
      <c r="T66" s="92"/>
      <c r="U66" s="92"/>
      <c r="V66" s="92"/>
      <c r="W66" s="92"/>
      <c r="X66" s="92"/>
      <c r="Y66" s="92"/>
      <c r="Z66" s="92"/>
      <c r="AA66" s="92"/>
      <c r="AB66" s="92"/>
      <c r="AC66" s="92"/>
    </row>
    <row r="67" spans="12:29">
      <c r="L67" s="92"/>
      <c r="M67" s="92"/>
      <c r="N67" s="92"/>
      <c r="O67" s="92"/>
      <c r="P67" s="92"/>
      <c r="Q67" s="92"/>
      <c r="R67" s="92"/>
      <c r="S67" s="92"/>
      <c r="T67" s="92"/>
      <c r="U67" s="92"/>
      <c r="V67" s="92"/>
      <c r="W67" s="92"/>
      <c r="X67" s="92"/>
      <c r="Y67" s="92"/>
      <c r="Z67" s="92"/>
      <c r="AA67" s="92"/>
      <c r="AB67" s="92"/>
      <c r="AC67" s="92"/>
    </row>
    <row r="68" spans="12:29">
      <c r="L68" s="92"/>
      <c r="M68" s="92"/>
      <c r="N68" s="92"/>
      <c r="O68" s="92"/>
      <c r="P68" s="92"/>
      <c r="Q68" s="92"/>
      <c r="R68" s="92"/>
      <c r="S68" s="92"/>
    </row>
    <row r="69" spans="12:29">
      <c r="L69" s="92"/>
      <c r="M69" s="92"/>
      <c r="N69" s="92"/>
      <c r="O69" s="92"/>
      <c r="P69" s="92"/>
      <c r="Q69" s="92"/>
      <c r="R69" s="92"/>
      <c r="S69" s="92"/>
    </row>
    <row r="70" spans="12:29">
      <c r="L70" s="92"/>
      <c r="M70" s="92"/>
      <c r="N70" s="92"/>
      <c r="O70" s="92"/>
      <c r="P70" s="92"/>
      <c r="Q70" s="92"/>
      <c r="R70" s="92"/>
      <c r="S70" s="92"/>
    </row>
  </sheetData>
  <sheetProtection insertColumns="0" insertRows="0" deleteColumns="0" deleteRows="0"/>
  <mergeCells count="8">
    <mergeCell ref="A24:J24"/>
    <mergeCell ref="A14:B14"/>
    <mergeCell ref="A16:B16"/>
    <mergeCell ref="A11:B13"/>
    <mergeCell ref="I2:O2"/>
    <mergeCell ref="F11:G13"/>
    <mergeCell ref="H11:H16"/>
    <mergeCell ref="I14:I15"/>
  </mergeCells>
  <phoneticPr fontId="13" type="noConversion"/>
  <hyperlinks>
    <hyperlink ref="H3" location="'Cover Page '!A1" display="Back to Cover Page" xr:uid="{7F17605C-395D-4CF7-B9DA-0E82CACD85EA}"/>
    <hyperlink ref="A15" r:id="rId1" xr:uid="{06854944-3D99-4F09-9CBC-ECB4E1746EFC}"/>
  </hyperlinks>
  <pageMargins left="0.7" right="0.7" top="0.75" bottom="0.75" header="0.3" footer="0.3"/>
  <pageSetup paperSize="9" orientation="portrait" r:id="rId2"/>
  <drawing r:id="rId3"/>
  <legacyDrawing r:id="rId4"/>
  <tableParts count="1">
    <tablePart r:id="rId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47638-9550-4833-83B1-CE9705D592FA}">
  <dimension ref="A2:R20"/>
  <sheetViews>
    <sheetView showGridLines="0" workbookViewId="0">
      <pane ySplit="4" topLeftCell="A5" activePane="bottomLeft" state="frozen"/>
      <selection pane="bottomLeft" activeCell="C9" sqref="C9"/>
    </sheetView>
  </sheetViews>
  <sheetFormatPr defaultRowHeight="14.45"/>
  <cols>
    <col min="1" max="4" width="26.28515625" customWidth="1"/>
    <col min="5" max="5" width="33.42578125" customWidth="1"/>
    <col min="6" max="6" width="16.42578125" customWidth="1"/>
    <col min="7" max="7" width="25.28515625" customWidth="1"/>
    <col min="9" max="9" width="19" customWidth="1"/>
  </cols>
  <sheetData>
    <row r="2" spans="1:18">
      <c r="B2" s="25" t="s">
        <v>0</v>
      </c>
      <c r="C2" s="27" t="s">
        <v>1</v>
      </c>
      <c r="D2" s="28" t="e" cm="1">
        <f t="array" aca="1" ref="D2" ca="1">MID(CELL("filename",C1),FIND("]",CELL("filename",C1))+1,255)</f>
        <v>#VALUE!</v>
      </c>
      <c r="E2" s="27" t="s">
        <v>3</v>
      </c>
      <c r="F2" s="258"/>
      <c r="G2" s="259"/>
      <c r="H2" s="259"/>
      <c r="I2" s="259"/>
      <c r="J2" s="259"/>
      <c r="K2" s="259"/>
      <c r="L2" s="260"/>
      <c r="P2" s="30"/>
      <c r="Q2" s="30"/>
      <c r="R2" s="30"/>
    </row>
    <row r="3" spans="1:18">
      <c r="B3" s="25" t="s">
        <v>5</v>
      </c>
      <c r="C3" s="27" t="s">
        <v>6</v>
      </c>
      <c r="D3" s="29">
        <f>'Cover Page '!B6</f>
        <v>45573</v>
      </c>
      <c r="E3" s="26" t="s">
        <v>156</v>
      </c>
    </row>
    <row r="5" spans="1:18">
      <c r="F5" s="35"/>
      <c r="G5" s="35"/>
      <c r="H5" s="35"/>
      <c r="I5" s="35"/>
      <c r="J5" s="35"/>
      <c r="K5" s="35"/>
      <c r="L5" s="35"/>
    </row>
    <row r="6" spans="1:18">
      <c r="A6" s="31" t="s">
        <v>157</v>
      </c>
      <c r="B6" s="31" t="s">
        <v>158</v>
      </c>
      <c r="C6" s="31"/>
      <c r="D6" s="31" t="s">
        <v>159</v>
      </c>
      <c r="E6" s="31"/>
      <c r="F6" s="35"/>
      <c r="G6" s="35" t="s">
        <v>160</v>
      </c>
      <c r="H6" s="35"/>
      <c r="I6" s="35"/>
      <c r="J6" s="35"/>
      <c r="K6" s="35"/>
      <c r="L6" s="35"/>
    </row>
    <row r="7" spans="1:18">
      <c r="F7" s="35"/>
      <c r="G7" s="35"/>
      <c r="H7" s="35"/>
      <c r="I7" s="35"/>
      <c r="J7" s="35"/>
      <c r="K7" s="35"/>
      <c r="L7" s="35"/>
    </row>
    <row r="8" spans="1:18" ht="30" customHeight="1">
      <c r="A8" s="36"/>
      <c r="B8" s="36" t="s">
        <v>161</v>
      </c>
      <c r="C8" s="36" t="s">
        <v>162</v>
      </c>
      <c r="F8" s="35"/>
      <c r="G8" s="35" t="s">
        <v>163</v>
      </c>
      <c r="H8" s="35"/>
      <c r="I8" s="35"/>
      <c r="J8" s="35"/>
      <c r="K8" s="35"/>
      <c r="L8" s="35"/>
    </row>
    <row r="9" spans="1:18" ht="30" customHeight="1">
      <c r="A9" s="36" t="s">
        <v>164</v>
      </c>
      <c r="B9" s="34">
        <v>15</v>
      </c>
      <c r="C9" s="34"/>
      <c r="F9" s="35"/>
      <c r="G9" s="35"/>
      <c r="H9" s="35"/>
      <c r="I9" s="35"/>
      <c r="J9" s="35"/>
      <c r="K9" s="35"/>
      <c r="L9" s="35"/>
    </row>
    <row r="10" spans="1:18" ht="30" customHeight="1">
      <c r="A10" s="36" t="s">
        <v>165</v>
      </c>
      <c r="B10" s="34">
        <v>20</v>
      </c>
      <c r="C10" s="34"/>
      <c r="F10" s="35"/>
      <c r="G10" s="35"/>
      <c r="H10" s="35"/>
      <c r="I10" s="35"/>
      <c r="J10" s="35"/>
      <c r="K10" s="35"/>
      <c r="L10" s="35"/>
    </row>
    <row r="11" spans="1:18" ht="30" customHeight="1">
      <c r="A11" s="36" t="s">
        <v>166</v>
      </c>
      <c r="B11" s="34">
        <f>IFERROR(B9/B10,"")</f>
        <v>0.75</v>
      </c>
      <c r="C11" s="34" t="str">
        <f>IFERROR(C9/C10,"")</f>
        <v/>
      </c>
      <c r="F11" s="35"/>
      <c r="G11" s="35"/>
      <c r="H11" s="35"/>
      <c r="I11" s="35"/>
      <c r="J11" s="35"/>
      <c r="K11" s="35"/>
      <c r="L11" s="35"/>
    </row>
    <row r="12" spans="1:18">
      <c r="F12" s="35"/>
      <c r="G12" s="35"/>
      <c r="H12" s="35"/>
      <c r="I12" s="35"/>
      <c r="J12" s="35"/>
      <c r="K12" s="35"/>
      <c r="L12" s="35"/>
    </row>
    <row r="13" spans="1:18">
      <c r="A13" s="37" t="s">
        <v>167</v>
      </c>
      <c r="B13" s="38" t="s">
        <v>168</v>
      </c>
      <c r="C13" s="32"/>
      <c r="D13" s="32"/>
      <c r="E13" s="32"/>
      <c r="F13" s="35"/>
      <c r="G13" s="35"/>
      <c r="H13" s="35"/>
      <c r="I13" s="35"/>
      <c r="J13" s="35"/>
      <c r="K13" s="35"/>
      <c r="L13" s="35"/>
    </row>
    <row r="14" spans="1:18">
      <c r="F14" s="35"/>
      <c r="G14" s="35"/>
      <c r="H14" s="35"/>
      <c r="I14" s="35"/>
      <c r="J14" s="35"/>
      <c r="K14" s="35"/>
      <c r="L14" s="35"/>
    </row>
    <row r="15" spans="1:18">
      <c r="A15" s="39" t="s">
        <v>169</v>
      </c>
      <c r="B15" s="33"/>
      <c r="F15" s="35"/>
      <c r="G15" s="35"/>
      <c r="H15" s="35"/>
      <c r="I15" s="35"/>
      <c r="J15" s="35"/>
      <c r="K15" s="35"/>
      <c r="L15" s="35"/>
    </row>
    <row r="16" spans="1:18">
      <c r="F16" s="35"/>
      <c r="G16" s="35"/>
      <c r="H16" s="35"/>
      <c r="I16" s="35"/>
      <c r="J16" s="35"/>
      <c r="K16" s="35"/>
      <c r="L16" s="35"/>
    </row>
    <row r="17" spans="1:12" ht="32.25" customHeight="1">
      <c r="A17" s="34"/>
      <c r="B17" s="36" t="s">
        <v>161</v>
      </c>
      <c r="C17" s="36" t="s">
        <v>162</v>
      </c>
      <c r="F17" s="35"/>
      <c r="G17" s="35"/>
      <c r="H17" s="35"/>
      <c r="I17" s="35"/>
      <c r="J17" s="35"/>
      <c r="K17" s="35"/>
      <c r="L17" s="35"/>
    </row>
    <row r="18" spans="1:12" ht="32.25" customHeight="1">
      <c r="A18" s="36" t="s">
        <v>164</v>
      </c>
      <c r="B18" s="34">
        <v>15</v>
      </c>
      <c r="C18" s="34"/>
    </row>
    <row r="19" spans="1:12" ht="32.25" customHeight="1">
      <c r="A19" s="36" t="s">
        <v>165</v>
      </c>
      <c r="B19" s="34">
        <v>20</v>
      </c>
      <c r="C19" s="34"/>
    </row>
    <row r="20" spans="1:12" ht="32.25" customHeight="1">
      <c r="A20" s="36" t="s">
        <v>166</v>
      </c>
      <c r="B20" s="34">
        <f>IFERROR(B18/B19,"")</f>
        <v>0.75</v>
      </c>
      <c r="C20" s="34" t="str">
        <f>IFERROR(C18/C19,"")</f>
        <v/>
      </c>
    </row>
  </sheetData>
  <mergeCells count="1">
    <mergeCell ref="F2:L2"/>
  </mergeCells>
  <hyperlinks>
    <hyperlink ref="E3" location="Introduction!A1" display="Back to Introduction" xr:uid="{7E9A9E84-020B-45F8-873B-41F2340DC10D}"/>
  </hyperlink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542f5106-4bef-4912-b15b-d67f4f8fa2b2">
      <UserInfo>
        <DisplayName>John Craig</DisplayName>
        <AccountId>28</AccountId>
        <AccountType/>
      </UserInfo>
      <UserInfo>
        <DisplayName>Jenny Lander</DisplayName>
        <AccountId>85</AccountId>
        <AccountType/>
      </UserInfo>
      <UserInfo>
        <DisplayName>Elena Conroy</DisplayName>
        <AccountId>6</AccountId>
        <AccountType/>
      </UserInfo>
      <UserInfo>
        <DisplayName>Neesa Mangalaparathy</DisplayName>
        <AccountId>27</AccountId>
        <AccountType/>
      </UserInfo>
      <UserInfo>
        <DisplayName>Claudia Rees</DisplayName>
        <AccountId>10</AccountId>
        <AccountType/>
      </UserInfo>
      <UserInfo>
        <DisplayName>Sarah Houston</DisplayName>
        <AccountId>73</AccountId>
        <AccountType/>
      </UserInfo>
    </SharedWithUsers>
    <lcf76f155ced4ddcb4097134ff3c332f xmlns="c7687c34-ba34-40c0-9053-29c2a4e0579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C005272C86AB54A8069BA78BC558678" ma:contentTypeVersion="13" ma:contentTypeDescription="Create a new document." ma:contentTypeScope="" ma:versionID="82a3f1a897cc635e8616accd1c64eedd">
  <xsd:schema xmlns:xsd="http://www.w3.org/2001/XMLSchema" xmlns:xs="http://www.w3.org/2001/XMLSchema" xmlns:p="http://schemas.microsoft.com/office/2006/metadata/properties" xmlns:ns2="542f5106-4bef-4912-b15b-d67f4f8fa2b2" xmlns:ns3="c7687c34-ba34-40c0-9053-29c2a4e05796" targetNamespace="http://schemas.microsoft.com/office/2006/metadata/properties" ma:root="true" ma:fieldsID="0ac00c6fe0daea0c411ee32b9dae6dbc" ns2:_="" ns3:_="">
    <xsd:import namespace="542f5106-4bef-4912-b15b-d67f4f8fa2b2"/>
    <xsd:import namespace="c7687c34-ba34-40c0-9053-29c2a4e0579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2f5106-4bef-4912-b15b-d67f4f8fa2b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687c34-ba34-40c0-9053-29c2a4e0579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ca0b12d-6f22-4b65-b254-9421d2853f74"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0B3722A-9617-4744-AAC0-C591065D5B6D}"/>
</file>

<file path=customXml/itemProps2.xml><?xml version="1.0" encoding="utf-8"?>
<ds:datastoreItem xmlns:ds="http://schemas.openxmlformats.org/officeDocument/2006/customXml" ds:itemID="{D4691803-B702-404B-A142-F85BCA1D5560}"/>
</file>

<file path=customXml/itemProps3.xml><?xml version="1.0" encoding="utf-8"?>
<ds:datastoreItem xmlns:ds="http://schemas.openxmlformats.org/officeDocument/2006/customXml" ds:itemID="{21D226C4-8540-4E7F-8037-35C8119CF42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Rees</dc:creator>
  <cp:keywords/>
  <dc:description/>
  <cp:lastModifiedBy>Katherine Angus</cp:lastModifiedBy>
  <cp:revision/>
  <dcterms:created xsi:type="dcterms:W3CDTF">2024-04-12T16:55:34Z</dcterms:created>
  <dcterms:modified xsi:type="dcterms:W3CDTF">2025-02-20T15:49:31Z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0x0101005C005272C86AB54A8069BA78BC558678</vt:lpwstr>
  </property>
  <property fmtid="{D5CDD505-2E9C-101B-9397-08002B2CF9AE}" pid="3" name="MediaServiceImageTags">
    <vt:lpwstr/>
  </property>
</Properties>
</file>